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140" windowWidth="13410" windowHeight="4335" tabRatio="871"/>
  </bookViews>
  <sheets>
    <sheet name="Resumen" sheetId="41" r:id="rId1"/>
    <sheet name="INFORMECONDOMINO" sheetId="52" r:id="rId2"/>
    <sheet name="CXC" sheetId="47" r:id="rId3"/>
    <sheet name="Estado Resultados " sheetId="48" r:id="rId4"/>
    <sheet name="Balance " sheetId="49" r:id="rId5"/>
    <sheet name="Detalle de Gastos " sheetId="50" r:id="rId6"/>
    <sheet name="ConciScot¢ " sheetId="53" r:id="rId7"/>
    <sheet name="ConciScot$" sheetId="54" r:id="rId8"/>
    <sheet name="ConcBAC¢" sheetId="55" r:id="rId9"/>
    <sheet name="ConcBAC$" sheetId="56" r:id="rId10"/>
  </sheets>
  <externalReferences>
    <externalReference r:id="rId11"/>
  </externalReference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4">'Balance '!$A$1:$G$40</definedName>
    <definedName name="_xlnm.Print_Area" localSheetId="9">'ConcBAC$'!$B$1:$I$28</definedName>
    <definedName name="_xlnm.Print_Area" localSheetId="8">'ConcBAC¢'!$B$1:$I$80</definedName>
    <definedName name="_xlnm.Print_Area" localSheetId="6">'ConciScot¢ '!$B$1:$I$24</definedName>
    <definedName name="_xlnm.Print_Area" localSheetId="2">CXC!$A$1:$G$87</definedName>
    <definedName name="_xlnm.Print_Area" localSheetId="5">'Detalle de Gastos '!$B$1:$F$82</definedName>
    <definedName name="_xlnm.Print_Area" localSheetId="3">'Estado Resultados '!$B$1:$H$60</definedName>
    <definedName name="_xlnm.Print_Area" localSheetId="1">INFORMECONDOMINO!$A$1:$H$138</definedName>
    <definedName name="_xlnm.Print_Titles" localSheetId="4">'Balance '!$A:$E,'Balance '!$1:$1</definedName>
    <definedName name="_xlnm.Print_Titles" localSheetId="9">'ConcBAC$'!$A:$A,'ConcBAC$'!$1:$1</definedName>
    <definedName name="_xlnm.Print_Titles" localSheetId="8">'ConcBAC¢'!$A:$A,'ConcBAC¢'!$1:$1</definedName>
    <definedName name="_xlnm.Print_Titles" localSheetId="7">'ConciScot$'!$A:$A,'ConciScot$'!$1:$1</definedName>
    <definedName name="_xlnm.Print_Titles" localSheetId="2">CXC!$1:$1</definedName>
    <definedName name="_xlnm.Print_Titles" localSheetId="5">'Detalle de Gastos '!$A:$A,'Detalle de Gastos '!$1:$1</definedName>
    <definedName name="_xlnm.Print_Titles" localSheetId="3">'Estado Resultados '!$A:$E,'Estado Resultados '!$1:$1</definedName>
    <definedName name="_xlnm.Print_Titles" localSheetId="1">INFORMECONDOMINO!$1:$5</definedName>
  </definedNames>
  <calcPr calcId="145621"/>
</workbook>
</file>

<file path=xl/calcChain.xml><?xml version="1.0" encoding="utf-8"?>
<calcChain xmlns="http://schemas.openxmlformats.org/spreadsheetml/2006/main">
  <c r="D10" i="41" l="1"/>
  <c r="D9" i="41"/>
  <c r="D132" i="52"/>
  <c r="F79" i="50"/>
  <c r="F80" i="50" s="1"/>
  <c r="F81" i="50" s="1"/>
  <c r="F78" i="50"/>
  <c r="F73" i="50"/>
  <c r="F64" i="50"/>
  <c r="F61" i="50"/>
  <c r="F58" i="50"/>
  <c r="F55" i="50"/>
  <c r="F65" i="50" s="1"/>
  <c r="F47" i="50"/>
  <c r="F44" i="50"/>
  <c r="F43" i="50"/>
  <c r="F40" i="50"/>
  <c r="F37" i="50"/>
  <c r="F33" i="50"/>
  <c r="F29" i="50"/>
  <c r="F24" i="50"/>
  <c r="F21" i="50"/>
  <c r="F16" i="50"/>
  <c r="F30" i="50" s="1"/>
  <c r="F12" i="50"/>
  <c r="F8" i="50"/>
  <c r="G31" i="49"/>
  <c r="G30" i="49"/>
  <c r="G14" i="49"/>
  <c r="G10" i="49"/>
  <c r="G9" i="49"/>
  <c r="G6" i="49"/>
  <c r="G5" i="49"/>
  <c r="D84" i="47"/>
  <c r="C53" i="47"/>
  <c r="D28" i="47"/>
  <c r="E28" i="47"/>
  <c r="F28" i="47"/>
  <c r="C28" i="47"/>
  <c r="D13" i="47"/>
  <c r="E13" i="47"/>
  <c r="F13" i="47"/>
  <c r="C13" i="47"/>
  <c r="C50" i="47"/>
  <c r="G82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C81" i="47"/>
  <c r="C84" i="47" s="1"/>
  <c r="D81" i="47"/>
  <c r="E81" i="47"/>
  <c r="E84" i="47" s="1"/>
  <c r="F81" i="47"/>
  <c r="F84" i="47" s="1"/>
  <c r="G52" i="47"/>
  <c r="G51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3" i="47"/>
  <c r="G4" i="47"/>
  <c r="G5" i="47"/>
  <c r="G6" i="47"/>
  <c r="G7" i="47"/>
  <c r="G8" i="47"/>
  <c r="G9" i="47"/>
  <c r="G10" i="47"/>
  <c r="G11" i="47"/>
  <c r="G12" i="47"/>
  <c r="E113" i="52"/>
  <c r="E112" i="52"/>
  <c r="E114" i="52"/>
  <c r="E115" i="52"/>
  <c r="E116" i="52"/>
  <c r="E117" i="52"/>
  <c r="E118" i="52"/>
  <c r="E119" i="52"/>
  <c r="E120" i="52"/>
  <c r="E121" i="52"/>
  <c r="E122" i="52"/>
  <c r="E123" i="52"/>
  <c r="E124" i="52"/>
  <c r="E125" i="52"/>
  <c r="E126" i="52"/>
  <c r="E127" i="52"/>
  <c r="G20" i="56"/>
  <c r="I16" i="56"/>
  <c r="I5" i="56"/>
  <c r="I6" i="56" s="1"/>
  <c r="I7" i="56" s="1"/>
  <c r="I8" i="56" s="1"/>
  <c r="I9" i="56" s="1"/>
  <c r="I10" i="56" s="1"/>
  <c r="I11" i="56" s="1"/>
  <c r="I12" i="56" s="1"/>
  <c r="I13" i="56" s="1"/>
  <c r="I14" i="56" s="1"/>
  <c r="I15" i="56" s="1"/>
  <c r="F48" i="50" l="1"/>
  <c r="F66" i="50" s="1"/>
  <c r="F67" i="50" s="1"/>
  <c r="F82" i="50" s="1"/>
  <c r="G84" i="47"/>
  <c r="G13" i="47"/>
  <c r="C29" i="47"/>
  <c r="C87" i="47" s="1"/>
  <c r="G50" i="47"/>
  <c r="G81" i="47"/>
  <c r="I72" i="55"/>
  <c r="I5" i="55"/>
  <c r="I6" i="55" s="1"/>
  <c r="I7" i="55" s="1"/>
  <c r="I8" i="55" s="1"/>
  <c r="I9" i="55" s="1"/>
  <c r="I10" i="55" s="1"/>
  <c r="I11" i="55" s="1"/>
  <c r="I12" i="55" s="1"/>
  <c r="I13" i="55" s="1"/>
  <c r="I14" i="55" s="1"/>
  <c r="I15" i="55" s="1"/>
  <c r="I16" i="55" s="1"/>
  <c r="I17" i="55" s="1"/>
  <c r="I18" i="55" s="1"/>
  <c r="I19" i="55" s="1"/>
  <c r="I20" i="55" s="1"/>
  <c r="I21" i="55" s="1"/>
  <c r="I22" i="55" s="1"/>
  <c r="I23" i="55" s="1"/>
  <c r="I24" i="55" s="1"/>
  <c r="I25" i="55" s="1"/>
  <c r="I26" i="55" s="1"/>
  <c r="I27" i="55" s="1"/>
  <c r="I28" i="55" s="1"/>
  <c r="I29" i="55" s="1"/>
  <c r="I30" i="55" s="1"/>
  <c r="I31" i="55" s="1"/>
  <c r="I32" i="55" s="1"/>
  <c r="I33" i="55" s="1"/>
  <c r="I34" i="55" s="1"/>
  <c r="I35" i="55" s="1"/>
  <c r="I36" i="55" s="1"/>
  <c r="I37" i="55" s="1"/>
  <c r="I38" i="55" s="1"/>
  <c r="I39" i="55" s="1"/>
  <c r="I40" i="55" s="1"/>
  <c r="I41" i="55" s="1"/>
  <c r="I42" i="55" s="1"/>
  <c r="I43" i="55" s="1"/>
  <c r="I44" i="55" s="1"/>
  <c r="I45" i="55" s="1"/>
  <c r="I46" i="55" s="1"/>
  <c r="I47" i="55" s="1"/>
  <c r="I48" i="55" s="1"/>
  <c r="I49" i="55" s="1"/>
  <c r="I50" i="55" s="1"/>
  <c r="I51" i="55" s="1"/>
  <c r="I52" i="55" s="1"/>
  <c r="I53" i="55" s="1"/>
  <c r="I54" i="55" s="1"/>
  <c r="I55" i="55" s="1"/>
  <c r="I56" i="55" s="1"/>
  <c r="I57" i="55" s="1"/>
  <c r="I58" i="55" s="1"/>
  <c r="I59" i="55" s="1"/>
  <c r="I60" i="55" s="1"/>
  <c r="I61" i="55" s="1"/>
  <c r="I62" i="55" s="1"/>
  <c r="I63" i="55" s="1"/>
  <c r="I64" i="55" s="1"/>
  <c r="I65" i="55" s="1"/>
  <c r="I66" i="55" s="1"/>
  <c r="I67" i="55" s="1"/>
  <c r="I68" i="55" s="1"/>
  <c r="I69" i="55" s="1"/>
  <c r="I70" i="55" s="1"/>
  <c r="I71" i="55" s="1"/>
  <c r="G12" i="54"/>
  <c r="I9" i="54"/>
  <c r="I5" i="54"/>
  <c r="I6" i="54" s="1"/>
  <c r="I7" i="54" s="1"/>
  <c r="I8" i="54" s="1"/>
  <c r="I15" i="53"/>
  <c r="I6" i="53"/>
  <c r="I7" i="53" s="1"/>
  <c r="I8" i="53" s="1"/>
  <c r="I9" i="53" s="1"/>
  <c r="I10" i="53" s="1"/>
  <c r="I11" i="53" s="1"/>
  <c r="I12" i="53" s="1"/>
  <c r="I13" i="53" s="1"/>
  <c r="I14" i="53" s="1"/>
  <c r="I5" i="53"/>
  <c r="H55" i="48"/>
  <c r="H54" i="48"/>
  <c r="H50" i="48"/>
  <c r="H49" i="48"/>
  <c r="H48" i="48"/>
  <c r="H47" i="48"/>
  <c r="H46" i="48"/>
  <c r="H45" i="48"/>
  <c r="H41" i="48"/>
  <c r="H38" i="48"/>
  <c r="H37" i="48"/>
  <c r="H36" i="48"/>
  <c r="H35" i="48"/>
  <c r="H34" i="48"/>
  <c r="H33" i="48"/>
  <c r="H32" i="48"/>
  <c r="H31" i="48"/>
  <c r="H30" i="48"/>
  <c r="H27" i="48"/>
  <c r="H26" i="48"/>
  <c r="G25" i="48"/>
  <c r="H24" i="48"/>
  <c r="H23" i="48"/>
  <c r="H22" i="48"/>
  <c r="H21" i="48"/>
  <c r="H20" i="48"/>
  <c r="H19" i="48"/>
  <c r="H18" i="48"/>
  <c r="H16" i="48"/>
  <c r="H15" i="48"/>
  <c r="H14" i="48"/>
  <c r="H13" i="48"/>
  <c r="H12" i="48"/>
  <c r="H11" i="48"/>
  <c r="H10" i="48"/>
  <c r="H9" i="48"/>
  <c r="H5" i="48"/>
  <c r="H4" i="48"/>
  <c r="H3" i="48"/>
  <c r="G56" i="48"/>
  <c r="G51" i="48"/>
  <c r="G39" i="48"/>
  <c r="G17" i="48"/>
  <c r="G6" i="48"/>
  <c r="G35" i="49"/>
  <c r="G27" i="49"/>
  <c r="G21" i="49"/>
  <c r="G16" i="49"/>
  <c r="G11" i="49"/>
  <c r="G7" i="49"/>
  <c r="H6" i="48" l="1"/>
  <c r="H25" i="48"/>
  <c r="G37" i="49"/>
  <c r="G12" i="49"/>
  <c r="H56" i="48"/>
  <c r="G28" i="48"/>
  <c r="G40" i="48" s="1"/>
  <c r="G42" i="48" s="1"/>
  <c r="G57" i="48" s="1"/>
  <c r="G36" i="49" s="1"/>
  <c r="H28" i="48"/>
  <c r="G32" i="49"/>
  <c r="G33" i="49" s="1"/>
  <c r="H51" i="48"/>
  <c r="G22" i="49"/>
  <c r="F21" i="49"/>
  <c r="F53" i="47"/>
  <c r="E53" i="47"/>
  <c r="D53" i="47"/>
  <c r="H72" i="55"/>
  <c r="G72" i="55"/>
  <c r="H9" i="54"/>
  <c r="G9" i="54"/>
  <c r="F27" i="49"/>
  <c r="F11" i="49"/>
  <c r="F7" i="49"/>
  <c r="F12" i="49" s="1"/>
  <c r="F56" i="48"/>
  <c r="F51" i="48"/>
  <c r="F39" i="48"/>
  <c r="H39" i="48" s="1"/>
  <c r="F25" i="48"/>
  <c r="F17" i="48"/>
  <c r="H17" i="48" s="1"/>
  <c r="F6" i="48"/>
  <c r="H40" i="48" l="1"/>
  <c r="H42" i="48" s="1"/>
  <c r="H57" i="48" s="1"/>
  <c r="G38" i="49"/>
  <c r="G40" i="49"/>
  <c r="F16" i="49"/>
  <c r="F22" i="49" s="1"/>
  <c r="G53" i="47"/>
  <c r="E128" i="52"/>
  <c r="F28" i="48"/>
  <c r="F40" i="48" s="1"/>
  <c r="F42" i="48" s="1"/>
  <c r="F57" i="48" s="1"/>
  <c r="G28" i="47"/>
  <c r="H23" i="56" l="1"/>
  <c r="H16" i="56"/>
  <c r="G16" i="56"/>
  <c r="F86" i="47" l="1"/>
  <c r="E86" i="47"/>
  <c r="D86" i="47"/>
  <c r="C86" i="47"/>
  <c r="G85" i="47"/>
  <c r="G86" i="47" l="1"/>
  <c r="G107" i="52"/>
  <c r="F32" i="49" l="1"/>
  <c r="F33" i="49" s="1"/>
  <c r="G71" i="52" l="1"/>
  <c r="G75" i="52"/>
  <c r="H15" i="54"/>
  <c r="G77" i="52" l="1"/>
  <c r="F15" i="54" l="1"/>
  <c r="H15" i="53" l="1"/>
  <c r="G15" i="53"/>
  <c r="G18" i="53" l="1"/>
  <c r="G21" i="56" l="1"/>
  <c r="H21" i="56"/>
  <c r="H13" i="54"/>
  <c r="G13" i="54"/>
  <c r="H19" i="53"/>
  <c r="H23" i="54" l="1"/>
  <c r="H76" i="55"/>
  <c r="G19" i="53"/>
  <c r="H27" i="53" s="1"/>
  <c r="G75" i="55" l="1"/>
  <c r="G76" i="55" s="1"/>
  <c r="G83" i="55" s="1"/>
  <c r="G79" i="52" l="1"/>
  <c r="G109" i="52" s="1"/>
  <c r="D3" i="41" l="1"/>
  <c r="D4" i="41" l="1"/>
  <c r="E134" i="52"/>
  <c r="D5" i="41" l="1"/>
  <c r="F37" i="49" l="1"/>
  <c r="F38" i="49" s="1"/>
  <c r="F40" i="49" s="1"/>
  <c r="F29" i="47"/>
  <c r="E29" i="47"/>
  <c r="D29" i="47"/>
  <c r="D87" i="47" l="1"/>
  <c r="F87" i="47"/>
  <c r="E87" i="47"/>
  <c r="G29" i="47"/>
  <c r="D133" i="52" s="1"/>
  <c r="D8" i="41" s="1"/>
  <c r="D11" i="41" s="1"/>
  <c r="G87" i="47" l="1"/>
  <c r="D16" i="41"/>
  <c r="D14" i="41"/>
</calcChain>
</file>

<file path=xl/sharedStrings.xml><?xml version="1.0" encoding="utf-8"?>
<sst xmlns="http://schemas.openxmlformats.org/spreadsheetml/2006/main" count="1035" uniqueCount="474">
  <si>
    <t>TOTAL</t>
  </si>
  <si>
    <t xml:space="preserve"> </t>
  </si>
  <si>
    <t>1 - 30</t>
  </si>
  <si>
    <t>31 - 60</t>
  </si>
  <si>
    <t>61 - 90</t>
  </si>
  <si>
    <t>&gt; 90</t>
  </si>
  <si>
    <t xml:space="preserve">TOTAL CUENTAS POR COBRAR </t>
  </si>
  <si>
    <t xml:space="preserve">         MOVIMIENTO CAJA Y BANCOS</t>
  </si>
  <si>
    <t>MOVIMIENTOS</t>
  </si>
  <si>
    <t>Concepto</t>
  </si>
  <si>
    <t>Parcial ¢</t>
  </si>
  <si>
    <t>TOTALES ¢</t>
  </si>
  <si>
    <t>¢</t>
  </si>
  <si>
    <t>MAS:          ENTRADAS/INGRESOS</t>
  </si>
  <si>
    <t>OTRAS ENTRADAS/INGRESOS</t>
  </si>
  <si>
    <t>TOTAL DE INGRESOS DEL MES</t>
  </si>
  <si>
    <t>TOTAL SALDO BANCOS MAS ENTRADAS</t>
  </si>
  <si>
    <t>SALIDAS</t>
  </si>
  <si>
    <t>TOTAL SALIDAS DEL MES</t>
  </si>
  <si>
    <t>CUENTAS POR COBRAR</t>
  </si>
  <si>
    <t xml:space="preserve">Administrado por </t>
  </si>
  <si>
    <t xml:space="preserve">Urbano Inmobiliaria </t>
  </si>
  <si>
    <t>Menos Anticipos y No Identificados</t>
  </si>
  <si>
    <t xml:space="preserve">Cuentas por Cobrar Condominos </t>
  </si>
  <si>
    <t>CUENTAS POR PAGAR</t>
  </si>
  <si>
    <t>Cuentas Por Cobrar Condominos</t>
  </si>
  <si>
    <t>Sub Total Disponible</t>
  </si>
  <si>
    <t xml:space="preserve">Menos </t>
  </si>
  <si>
    <t>Total Obligaciones (Pasivos)</t>
  </si>
  <si>
    <t>Efectivo Disponible</t>
  </si>
  <si>
    <t xml:space="preserve">Cuentas Por Pagar </t>
  </si>
  <si>
    <t xml:space="preserve">Otras Cuentas por Pagar </t>
  </si>
  <si>
    <t>Anticipos Condominos /N I</t>
  </si>
  <si>
    <t xml:space="preserve">DISPONIBLE - CXC </t>
  </si>
  <si>
    <t>Type</t>
  </si>
  <si>
    <t>Date</t>
  </si>
  <si>
    <t>Num</t>
  </si>
  <si>
    <t>Name</t>
  </si>
  <si>
    <t>Memo</t>
  </si>
  <si>
    <t>Debit</t>
  </si>
  <si>
    <t>Credit</t>
  </si>
  <si>
    <t>Balance</t>
  </si>
  <si>
    <t>01 · Bancos</t>
  </si>
  <si>
    <t>0103 · Banco Scotiabank</t>
  </si>
  <si>
    <t>015 · Cta.¢ 13001015700</t>
  </si>
  <si>
    <t>NO IDENTIFICADO</t>
  </si>
  <si>
    <t>Total 015 · Cta.¢ 13001015700</t>
  </si>
  <si>
    <t xml:space="preserve">SALDO LIBROS </t>
  </si>
  <si>
    <t>SALDO BANCO</t>
  </si>
  <si>
    <t xml:space="preserve">Sumas Iguales </t>
  </si>
  <si>
    <t xml:space="preserve">Elabraado por </t>
  </si>
  <si>
    <t>016 · Cta.$ 13001015701</t>
  </si>
  <si>
    <t>Total 016 · Cta.$ 13001015701</t>
  </si>
  <si>
    <t>0104 · Banco Bac San Jose</t>
  </si>
  <si>
    <t>017 · Bac ¢ 933524464</t>
  </si>
  <si>
    <t>018 · Bac $ 933524456</t>
  </si>
  <si>
    <t>Total 018 · Bac $ 933524456</t>
  </si>
  <si>
    <t>7 · Ingresos</t>
  </si>
  <si>
    <t>71 · Mantenimiento</t>
  </si>
  <si>
    <t>72 · consumo Agua Aptos</t>
  </si>
  <si>
    <t>74 · Descuentos por Pronto Pago</t>
  </si>
  <si>
    <t>Total 7 · Ingresos</t>
  </si>
  <si>
    <t>81 · GASTOS FIJOS</t>
  </si>
  <si>
    <t>81001 · Vigilancia</t>
  </si>
  <si>
    <t>81003 · Contrato Limpieza y Mto General</t>
  </si>
  <si>
    <t>81004 · Contrato Jardineria</t>
  </si>
  <si>
    <t>81005 · Servicios Publicos</t>
  </si>
  <si>
    <t>810051 · Telefono</t>
  </si>
  <si>
    <t>810052 · Energia</t>
  </si>
  <si>
    <t>810053 · Agua</t>
  </si>
  <si>
    <t>Total 81005 · Servicios Publicos</t>
  </si>
  <si>
    <t>81006 · Administracion Condominio</t>
  </si>
  <si>
    <t>81007 · Contratos Mantenimiento Equipos</t>
  </si>
  <si>
    <t>810072 · Contrato Elevadores</t>
  </si>
  <si>
    <t>810076 · CCTV - Camaras</t>
  </si>
  <si>
    <t>810077 · Mtto Planta de Tratamiento A.N.</t>
  </si>
  <si>
    <t>Total 81007 · Contratos Mantenimiento Equipos</t>
  </si>
  <si>
    <t>81011 · Recarga de Gas</t>
  </si>
  <si>
    <t>81012 · .Asamblea Anual</t>
  </si>
  <si>
    <t>Total 81 · GASTOS FIJOS</t>
  </si>
  <si>
    <t>82 · GASTOS VARIABLES</t>
  </si>
  <si>
    <t>Mantenimiento Piscinas</t>
  </si>
  <si>
    <t>8202 · Aseo y Limpieza</t>
  </si>
  <si>
    <t>8203 · Mantenimiento Edificios</t>
  </si>
  <si>
    <t>8204 · Mantenimiento Equipos e Instala</t>
  </si>
  <si>
    <t>8211 · Gastos Administrativos</t>
  </si>
  <si>
    <t>8299 · Otros Gastos de Operacion</t>
  </si>
  <si>
    <t>Total 82 · GASTOS VARIABLES</t>
  </si>
  <si>
    <t>85 · Ingresos No Operacionales</t>
  </si>
  <si>
    <t>Jardineria</t>
  </si>
  <si>
    <t>8502 · Intereses Bancarios</t>
  </si>
  <si>
    <t>8503 · Diferencia en Cambio</t>
  </si>
  <si>
    <t>8504 · Cargos e Intereses Morosidad</t>
  </si>
  <si>
    <t>86 · Gastos No operacionales</t>
  </si>
  <si>
    <t>8601 · Gastos x Diferencia en Cambio</t>
  </si>
  <si>
    <t>8602 · Gastos Bancarios</t>
  </si>
  <si>
    <t>Total 86 · Gastos No operacionales</t>
  </si>
  <si>
    <t>Total 0103 · Banco Scotiabank</t>
  </si>
  <si>
    <t>Total 0104 · Banco Bac San Jose</t>
  </si>
  <si>
    <t>Total 01 · Bancos</t>
  </si>
  <si>
    <t>12 · Cuentas por Cobrar</t>
  </si>
  <si>
    <t>1201 · Mantenimiento</t>
  </si>
  <si>
    <t>1211 · Cargos e intereses Mora en Pago</t>
  </si>
  <si>
    <t>Total 12 · Cuentas por Cobrar</t>
  </si>
  <si>
    <t>35 · C x P Proveedores</t>
  </si>
  <si>
    <t>Total Accounts Payable</t>
  </si>
  <si>
    <t>Total Other Current Liabilities</t>
  </si>
  <si>
    <t xml:space="preserve">EGRESOS </t>
  </si>
  <si>
    <t>Excedente  o Deficit Operativo</t>
  </si>
  <si>
    <t xml:space="preserve">Otros Ingresos </t>
  </si>
  <si>
    <t xml:space="preserve">Otros  Egresos </t>
  </si>
  <si>
    <t xml:space="preserve">A C T I V O S </t>
  </si>
  <si>
    <t xml:space="preserve">Otros  Activos </t>
  </si>
  <si>
    <t xml:space="preserve">Deposito de Garantia </t>
  </si>
  <si>
    <t xml:space="preserve">Total  Desposito de Garantia </t>
  </si>
  <si>
    <t xml:space="preserve">TOTAL  ACTIVOS </t>
  </si>
  <si>
    <t>PASIVOS  Y  PATRIMONIO</t>
  </si>
  <si>
    <t xml:space="preserve">PASIVOS </t>
  </si>
  <si>
    <t xml:space="preserve">Cuentas por  pagar </t>
  </si>
  <si>
    <t>Otras Cuentas por  Pagar</t>
  </si>
  <si>
    <t xml:space="preserve">Total  pasivos </t>
  </si>
  <si>
    <t xml:space="preserve">Anticipo de Condominos </t>
  </si>
  <si>
    <t xml:space="preserve">Depositos No identificados </t>
  </si>
  <si>
    <t>PATRIMONIO</t>
  </si>
  <si>
    <t xml:space="preserve">Excedentes Acumulados </t>
  </si>
  <si>
    <t>Excedentes o Perdoda del Periodo</t>
  </si>
  <si>
    <t>Total Patrimonio</t>
  </si>
  <si>
    <t>TOTAL PASIVOS Y PATRIMONIO</t>
  </si>
  <si>
    <t xml:space="preserve">Total 82 · GASTOS </t>
  </si>
  <si>
    <t xml:space="preserve">Otras Cuentas por Cobrar </t>
  </si>
  <si>
    <t>8205 · Mantenimiento de Jardines</t>
  </si>
  <si>
    <t>810054 · Cable</t>
  </si>
  <si>
    <t>83 · INVERSIONES Y MEJORAS</t>
  </si>
  <si>
    <t>CONDOMINIO VISTAS A LA  COLINA</t>
  </si>
  <si>
    <t>8508.  Otros</t>
  </si>
  <si>
    <t>Payment</t>
  </si>
  <si>
    <t>TORRE II:101 ROXANA CORDERO</t>
  </si>
  <si>
    <t>Check</t>
  </si>
  <si>
    <t>Cabletica</t>
  </si>
  <si>
    <t>Pago Serv SL-1046426</t>
  </si>
  <si>
    <t>Pago Serv SL-1046429</t>
  </si>
  <si>
    <t>TORRE II:102 R TRECE GORDIENKO S.A.</t>
  </si>
  <si>
    <t>TORRE II:210 XOCHITL GONZÁLEZ GONZÁLEZ</t>
  </si>
  <si>
    <t>TORRE I:306 MARCOS PONCHNER GELLER</t>
  </si>
  <si>
    <t>Compañía Nacional de Fuerza y Luz, S.A</t>
  </si>
  <si>
    <t>Transfer</t>
  </si>
  <si>
    <t>General Journal</t>
  </si>
  <si>
    <t>Deposit</t>
  </si>
  <si>
    <t>Bill Pmt -Check</t>
  </si>
  <si>
    <t>Servicios Multiples Casa Limpia</t>
  </si>
  <si>
    <t>Soledad Peña Sepulveda</t>
  </si>
  <si>
    <t>COMISION CD SINPE</t>
  </si>
  <si>
    <t>TORRE II:110 MARIANA MORA RODRIGUEZ</t>
  </si>
  <si>
    <t>TORRE I:101 ARIADNA NAVARRO LOPEZ</t>
  </si>
  <si>
    <t>TORRE I:301 Andres Umbert Huebner</t>
  </si>
  <si>
    <t>TORRE II:105 PAULA ALVARADO CUADROS</t>
  </si>
  <si>
    <t>TORRE II:202 Paola Andrea Valencia Amaya</t>
  </si>
  <si>
    <t>TORRE II:308  Juan Carlos Núñez y Alejandra Sáenz</t>
  </si>
  <si>
    <t>TORRE II:309 Sergio Kellerman</t>
  </si>
  <si>
    <t>TORRE II:207 SAUL BIBAS</t>
  </si>
  <si>
    <t>TORRE I:208 ALVARO SEGARES DE LA VEGA</t>
  </si>
  <si>
    <t>Pago CNFL Electricidad 2752435</t>
  </si>
  <si>
    <t>A Y A</t>
  </si>
  <si>
    <t>Pago AYA 5421137</t>
  </si>
  <si>
    <t>TORRE II:109 ROCIO QUIROS FOURNIER</t>
  </si>
  <si>
    <t>Piscinas Genesis S.A.</t>
  </si>
  <si>
    <t>Servicios Administrativos la Rivera S.A.</t>
  </si>
  <si>
    <t>Ivanoe Altamirano Torres</t>
  </si>
  <si>
    <t>TORRE I:106 TERESA CASTRO</t>
  </si>
  <si>
    <t>Mauricio Barth Zider</t>
  </si>
  <si>
    <t>Total Torre  II</t>
  </si>
  <si>
    <t xml:space="preserve">Total  Anticipos </t>
  </si>
  <si>
    <t xml:space="preserve">810078-Insumos de Piscina - Fuente </t>
  </si>
  <si>
    <t>8507.  Control de Acceso</t>
  </si>
  <si>
    <t>8206 · Mantenimiento Piscinas</t>
  </si>
  <si>
    <t>Diferencial  Cambiario</t>
  </si>
  <si>
    <t>8209. Mtto. Correctivo Portones</t>
  </si>
  <si>
    <t>Jaqueline S.M</t>
  </si>
  <si>
    <t>TORRE II:305 MICHEL SAVDIE</t>
  </si>
  <si>
    <t>Jaqueline SM</t>
  </si>
  <si>
    <t>TORRE II:302 Bernardo Molina</t>
  </si>
  <si>
    <t>Total Torre  I</t>
  </si>
  <si>
    <t>Torre I</t>
  </si>
  <si>
    <t>Torre II</t>
  </si>
  <si>
    <t>TORRE II</t>
  </si>
  <si>
    <t>Torre  I</t>
  </si>
  <si>
    <t xml:space="preserve">TOTAL </t>
  </si>
  <si>
    <t>TORRE I:307 LUIS GUILLERMO TORRES</t>
  </si>
  <si>
    <t>TORRE I:304 FRANCISCO RUCAVADO LUQUE</t>
  </si>
  <si>
    <t>Altragua, S.A.</t>
  </si>
  <si>
    <t>EXTINTORES FM S.A.</t>
  </si>
  <si>
    <t>Grupo MD de Higiene Profesional S.A.</t>
  </si>
  <si>
    <t>810079-Recarga de Extintores</t>
  </si>
  <si>
    <t>Monte Meru M&amp;M S.A.</t>
  </si>
  <si>
    <t>Agroservicios el Salitre, S.A</t>
  </si>
  <si>
    <t>OSCAR LIZANO QUESADA</t>
  </si>
  <si>
    <t>Pago CNFL Electricidad  2752435</t>
  </si>
  <si>
    <t>Pago CNFL Electricidad 2752434</t>
  </si>
  <si>
    <t>Fact 04 Recarga de 32 extintores</t>
  </si>
  <si>
    <t>Dic,18</t>
  </si>
  <si>
    <t>Dic,31,18</t>
  </si>
  <si>
    <t xml:space="preserve">Saldo Anterior </t>
  </si>
  <si>
    <t>TORRE II:307 T II INQ James Portuguez</t>
  </si>
  <si>
    <t>TORRE I:209 INQ Ana Elizabeth Rodriguez</t>
  </si>
  <si>
    <t>TORRE II:304 CARLOS ALVARADO QUESADA</t>
  </si>
  <si>
    <t>TORRE I:303 INQ  Luis Fernando Cifuente</t>
  </si>
  <si>
    <t>TORRE II:104 MARIA ANTONIETA DIMASE BALBI</t>
  </si>
  <si>
    <t>TORRE I:102 MARIA EVA MORREALE</t>
  </si>
  <si>
    <t>TORRE I:303 SIMON MEKLER WATEMBERG</t>
  </si>
  <si>
    <t xml:space="preserve">Depositos Pendientes </t>
  </si>
  <si>
    <t>Torre  IV</t>
  </si>
  <si>
    <t>Fact 359 Asistencia Asamblea Condóminos 06 Diciembre 2018</t>
  </si>
  <si>
    <t>FACT 1758  Compra de bombillos</t>
  </si>
  <si>
    <t>Fact 35139 CRISTAL CLEAR FLOCULANT, TABLETAS DE CLORO, REACTIVO, ALGATRON</t>
  </si>
  <si>
    <t>Fact  87 MANTENIMIENTO Y REPARACION DE PORTONES Y ACCESOS</t>
  </si>
  <si>
    <t>Disponible Bancos   Enero   de 2019</t>
  </si>
  <si>
    <t>Saldo  Caja y Bancos  Enero  31  de  2019</t>
  </si>
  <si>
    <t>ENERO  2019</t>
  </si>
  <si>
    <t>SALDO BANCOS  DICIEMBRE   2018</t>
  </si>
  <si>
    <t>Ene,31,19</t>
  </si>
  <si>
    <t>Ene,19</t>
  </si>
  <si>
    <t>Tipo de Cambio Compra Banco Central  Enero  31  /2019</t>
  </si>
  <si>
    <t>TORRE II:206 T II INQ Raúl José Guardian</t>
  </si>
  <si>
    <t>DP536497789	ENERO 2019</t>
  </si>
  <si>
    <t>DP537375611 ENERO 2019</t>
  </si>
  <si>
    <t>DP11041562	ENERO 2019</t>
  </si>
  <si>
    <t>DP	23720636	ENERO 2019</t>
  </si>
  <si>
    <t>DP538405686 ENERO 2019</t>
  </si>
  <si>
    <t>DP1465051</t>
  </si>
  <si>
    <t>Tr9803092</t>
  </si>
  <si>
    <t>Tr9803091</t>
  </si>
  <si>
    <t>18/01/2019</t>
  </si>
  <si>
    <t>Tr9803090</t>
  </si>
  <si>
    <t>31/01/2019</t>
  </si>
  <si>
    <t>DPDP	94905082</t>
  </si>
  <si>
    <t>$205 DP16540691</t>
  </si>
  <si>
    <t>$119.2 DP	537432703</t>
  </si>
  <si>
    <t>$744.13 DP16563581</t>
  </si>
  <si>
    <t>$2 COMISIÓN CK. OTRO BANCO</t>
  </si>
  <si>
    <t>DP185408593 ENERO 2019</t>
  </si>
  <si>
    <t>DP406409140 DIC 2018 QUEDA SALDO PENDIENTE</t>
  </si>
  <si>
    <t>DP666403452 ENERO 2019</t>
  </si>
  <si>
    <t>DP406409406 ENERO 2019</t>
  </si>
  <si>
    <t>DP406408588 ENERO 2019</t>
  </si>
  <si>
    <t>dp406409548 ENERO 2019</t>
  </si>
  <si>
    <t>DP406405636	TF ENERO 2019</t>
  </si>
  <si>
    <t>DP211002234	DIC 2018</t>
  </si>
  <si>
    <t>DP406406463 ENERO 2019</t>
  </si>
  <si>
    <t>DP406406951	 ANTICIPO</t>
  </si>
  <si>
    <t>DP406407314	 ANTICIPO</t>
  </si>
  <si>
    <t>TORRE II:203 Mario Grimaldi Santos</t>
  </si>
  <si>
    <t>DP406407668 ENERO 2019</t>
  </si>
  <si>
    <t>DP406406846 ENERO 2019</t>
  </si>
  <si>
    <t>dp406406140 SALDO DIC 2018 ABONA MANT DE ENERO 2019</t>
  </si>
  <si>
    <t>DP801180621 ENERO 2019</t>
  </si>
  <si>
    <t>TORRE I:204 WLADIMIRO DURAND</t>
  </si>
  <si>
    <t>dp535900489	ENERO 2019</t>
  </si>
  <si>
    <t>dp400403824</t>
  </si>
  <si>
    <t>DP406403787 ENERO 2019</t>
  </si>
  <si>
    <t>DP406401801 ENERO 2019</t>
  </si>
  <si>
    <t>DP406408462	ENERO 2019</t>
  </si>
  <si>
    <t>$118.38 DP406401643 ENERO 2019</t>
  </si>
  <si>
    <t>DP406407012	ENERO 2019</t>
  </si>
  <si>
    <t>TORRE II:209 LAURA RAQUEL REYES SANCHEZ</t>
  </si>
  <si>
    <t>DP406400433	DIC 2018 ABONA ENERO 2019</t>
  </si>
  <si>
    <t>TORRE II:107 SOFIA SANABRIA  FONSECA</t>
  </si>
  <si>
    <t>DP406406901	ENERO 2019</t>
  </si>
  <si>
    <t>DP960473472	DIC ABONA MANT ENERO 2019</t>
  </si>
  <si>
    <t xml:space="preserve">DP406407688	</t>
  </si>
  <si>
    <t>DP	  406401275 ENERO 2019</t>
  </si>
  <si>
    <t>dp406404078NOV 2018</t>
  </si>
  <si>
    <t>DP	960476464</t>
  </si>
  <si>
    <t>Tr951416917</t>
  </si>
  <si>
    <t>Tr951416918</t>
  </si>
  <si>
    <t>Tr951417176</t>
  </si>
  <si>
    <t>Tr951417177</t>
  </si>
  <si>
    <t>DP406407922 TEF DE:ARNOLDO ESPARZA NAVARRO</t>
  </si>
  <si>
    <t>15/01/2019</t>
  </si>
  <si>
    <t>TORRE I:308 INQ  Roberto Gajardo</t>
  </si>
  <si>
    <t>dp406404375 DIC 2018 QUEDA SALDO PENDIENTE</t>
  </si>
  <si>
    <t>TORRE II:104  T II INQ</t>
  </si>
  <si>
    <t>DP406404032 AGUA</t>
  </si>
  <si>
    <t>DP406407903 SALDO DE DIC 2018</t>
  </si>
  <si>
    <t>17/01/2019</t>
  </si>
  <si>
    <t>dp406403776 dic enero 2019</t>
  </si>
  <si>
    <t xml:space="preserve">dp406405869	</t>
  </si>
  <si>
    <t xml:space="preserve">dp406406105	</t>
  </si>
  <si>
    <t>dp	202405448	 enero 2019</t>
  </si>
  <si>
    <t>TORRE I:304 T INQ</t>
  </si>
  <si>
    <t>dp406408802	nov dic 2018 enero 2019</t>
  </si>
  <si>
    <t>dp666404417	ENERO 2019</t>
  </si>
  <si>
    <t>dp406404007		TEF DE:FATIMA GUADALUPE SACASA</t>
  </si>
  <si>
    <t>Tr406409403</t>
  </si>
  <si>
    <t>Melissa Padilla Arias</t>
  </si>
  <si>
    <t>Reintegro recarga de telefono   caseta</t>
  </si>
  <si>
    <t>20/01/2019</t>
  </si>
  <si>
    <t>TORRE I:302 T I INQ Sue Haymee Jiménez</t>
  </si>
  <si>
    <t xml:space="preserve">DP666401554	</t>
  </si>
  <si>
    <t>22/01/2019</t>
  </si>
  <si>
    <t>TORRE II:301 NICOLAS</t>
  </si>
  <si>
    <t>dp406402197</t>
  </si>
  <si>
    <t>29/01/2019</t>
  </si>
  <si>
    <t>$7,504.13 Traslado de fondos</t>
  </si>
  <si>
    <t>Tr950409076</t>
  </si>
  <si>
    <t>Pago de la factura 134-124 compra de insumos de limpieza</t>
  </si>
  <si>
    <t>Tr950409093</t>
  </si>
  <si>
    <t>pago de la factura 11 y 12 de mtto y limpieza de las areas comunes</t>
  </si>
  <si>
    <t>Tr950409114</t>
  </si>
  <si>
    <t>Fact 19 Servicio de mtto jardines mes de Octubre 2018</t>
  </si>
  <si>
    <t>Tr950409123</t>
  </si>
  <si>
    <t>Tr950409087</t>
  </si>
  <si>
    <t>Tr406407910</t>
  </si>
  <si>
    <t>Pago de fact 1202-1209 Servicio de seguridad mes de Octubre</t>
  </si>
  <si>
    <t>Tr406407914</t>
  </si>
  <si>
    <t>Pago de la factura 1718-19 de trabajos de reparacion por filtraciones</t>
  </si>
  <si>
    <t>Tr406407916</t>
  </si>
  <si>
    <t>Tr406407922</t>
  </si>
  <si>
    <t>Tr406407923</t>
  </si>
  <si>
    <t>pago de factura 24 -58 servicio de mtto de la planta de tratamiento</t>
  </si>
  <si>
    <t>Tr406407926</t>
  </si>
  <si>
    <t>Fact 96493 Compra de mecate, sprinkler plast, pistola  manguera</t>
  </si>
  <si>
    <t>Tr406407932</t>
  </si>
  <si>
    <t xml:space="preserve">dp406404369	</t>
  </si>
  <si>
    <t>TORRE II:103 JOHNNY VARGAS SELVA</t>
  </si>
  <si>
    <t xml:space="preserve">dp960484353	</t>
  </si>
  <si>
    <t>TORRE I:207 CHRISTIAN RUIZ SARRIA</t>
  </si>
  <si>
    <t>$220 DP16563581 ENERO 2019 QUEDA SALDO PENDIENTE</t>
  </si>
  <si>
    <t>TORRE II:201 NUEVA ERA</t>
  </si>
  <si>
    <t>$120.56 DP180105693 ENERO 2019</t>
  </si>
  <si>
    <t>TORRE II:106 ALBERTO CASTRO HOYOS</t>
  </si>
  <si>
    <t>$140.23 DP180105694 ENERO 2019</t>
  </si>
  <si>
    <t>TORRE I:108  Laura Cortes</t>
  </si>
  <si>
    <t>$322 DP406407030	ENERO 2019 QUEDA SALDO PENDIENTE</t>
  </si>
  <si>
    <t>TORRE II:108 STEVEN RATTNER</t>
  </si>
  <si>
    <t>$336 DP490008125 ENERO 2019</t>
  </si>
  <si>
    <t>25/01/2019</t>
  </si>
  <si>
    <t>$8000 dp 490501017</t>
  </si>
  <si>
    <t>Tr406407938</t>
  </si>
  <si>
    <t>Estilo Ingenieria CO, S.A.</t>
  </si>
  <si>
    <t>$160 Fact 120 Servicio de mtto de la planta de tratamiento mes de Noviembre 2018</t>
  </si>
  <si>
    <t>Tr406406305</t>
  </si>
  <si>
    <t>TVO DIGITAL SISTEM S.A.</t>
  </si>
  <si>
    <t>$245 Fact 110 Alquiler de Camaras CCTV Mes de Noviembre 2018</t>
  </si>
  <si>
    <t>Tr406406306</t>
  </si>
  <si>
    <t>Urbano Inmobiliaria Limitada</t>
  </si>
  <si>
    <t>$1,135.55  Fact 70 Honorarios administracion mes de Octubre 2018</t>
  </si>
  <si>
    <t>$6 COMISION POR SALDO MINIMO</t>
  </si>
  <si>
    <t>TORRE I:109 -203-306 Leon Bibas Merenfeld</t>
  </si>
  <si>
    <t>TORRE I:105 JAIME IVAN RODRIGUEZ</t>
  </si>
  <si>
    <t>$199.2 DP	537432703</t>
  </si>
  <si>
    <t>DESARROLLADORA</t>
  </si>
  <si>
    <t xml:space="preserve">Comisiones Bancarias </t>
  </si>
  <si>
    <t>CICADEX S.A.</t>
  </si>
  <si>
    <t>María Elena Chaves</t>
  </si>
  <si>
    <t>Nelka Tours S.A.</t>
  </si>
  <si>
    <t>WGS Costa Rica S.R.L.</t>
  </si>
  <si>
    <t>106 TERESA CASTRO</t>
  </si>
  <si>
    <t>102 MARIA EVA MORREALE</t>
  </si>
  <si>
    <t>105 JAIME IVAN RODRIGUEZ</t>
  </si>
  <si>
    <t>205 ZAIDA HERRERA/ ANDRES RODRIGUEZ H</t>
  </si>
  <si>
    <t>108  Laura Cortes</t>
  </si>
  <si>
    <t>306 MARCOS PONCHNER GELLER</t>
  </si>
  <si>
    <t>101 ARIADNA NAVARRO LOPEZ</t>
  </si>
  <si>
    <t>209 INQ Ana Elizabeth Rodriguez</t>
  </si>
  <si>
    <t>303 INQ  Luis Fernando Cifuente</t>
  </si>
  <si>
    <t>105 T I INQ ERNESTO GALLO</t>
  </si>
  <si>
    <t>308 DESARROLLADORA</t>
  </si>
  <si>
    <t>305 MICHEL SAVDIE</t>
  </si>
  <si>
    <t>104 MARIA ANTONIETA DIMASE BALBI</t>
  </si>
  <si>
    <t>307 T II INQ James Portuguez</t>
  </si>
  <si>
    <t>207 SAUL BIBAS</t>
  </si>
  <si>
    <t>210 XOCHITL GONZÁLEZ GONZÁLEZ</t>
  </si>
  <si>
    <t>203 Mario Grimaldi Santos</t>
  </si>
  <si>
    <t>304 CARLOS ALVARADO QUESADA</t>
  </si>
  <si>
    <t>309 Sergio Kellerman</t>
  </si>
  <si>
    <t>101 ROXANA CORDERO</t>
  </si>
  <si>
    <t>206 ALEXANDER FRENCH</t>
  </si>
  <si>
    <t>202 Paola Andrea Valencia Amaya</t>
  </si>
  <si>
    <t>108 STEVEN RATTNER</t>
  </si>
  <si>
    <t>110 MARIANA MORA RODRIGUEZ</t>
  </si>
  <si>
    <t>301 Andres Umbert Huebner</t>
  </si>
  <si>
    <t>301 T I INQ Roberto Acuña Bermúdez</t>
  </si>
  <si>
    <t>109 T INQ Álvaro Cortes</t>
  </si>
  <si>
    <t>304 FRANCISCO RUCAVADO LUQUE</t>
  </si>
  <si>
    <t>303 SIMON MEKLER WATEMBERG</t>
  </si>
  <si>
    <t>106 T I INQ</t>
  </si>
  <si>
    <t>202 T I INQ NICOLA PAPANGELO</t>
  </si>
  <si>
    <t>307 T INQ Ivonne Carnevali</t>
  </si>
  <si>
    <t>306 T I INQ Diego Fernando Almeida Ricaur</t>
  </si>
  <si>
    <t>107 T I INQ</t>
  </si>
  <si>
    <t>307 LUIS GUILLERMO TORRES</t>
  </si>
  <si>
    <t>104 INQ</t>
  </si>
  <si>
    <t>110 FABIAN DITAMO</t>
  </si>
  <si>
    <t>207 CHRISTIAN RUIZ SARRIA</t>
  </si>
  <si>
    <t>201  JHON RIAÑO</t>
  </si>
  <si>
    <t>103 RAUL COLMENARES</t>
  </si>
  <si>
    <t>104 Ana Seidy Lopez</t>
  </si>
  <si>
    <t>210</t>
  </si>
  <si>
    <t>305 RANDALL QUIROS MARCHENA</t>
  </si>
  <si>
    <t>310</t>
  </si>
  <si>
    <t>107 ESTEFANIA GUTIERREZ</t>
  </si>
  <si>
    <t>205 BL CONSULTORES</t>
  </si>
  <si>
    <t>208 ALBERTO BENTATA</t>
  </si>
  <si>
    <t>310 Jaime Delso y Susan Del Santo</t>
  </si>
  <si>
    <t>307 HEMK DEMMERS</t>
  </si>
  <si>
    <t>209 LAURA RAQUEL REYES SANCHEZ</t>
  </si>
  <si>
    <t>106 ALBERTO CASTRO HOYOS</t>
  </si>
  <si>
    <t>303 T II INQ MARIO GRANADOS</t>
  </si>
  <si>
    <t>105 PAULA ALVARADO CUADROS</t>
  </si>
  <si>
    <t>301 NICOLAS</t>
  </si>
  <si>
    <t>308  Juan Carlos Núñez y Alejandra Sáenz</t>
  </si>
  <si>
    <t>105 T II INQ Maria Fernanda Pereira.</t>
  </si>
  <si>
    <t>104  T II INQ</t>
  </si>
  <si>
    <t>102 R TRECE GORDIENKO S.A.</t>
  </si>
  <si>
    <t>109 ROCIO QUIROS FOURNIER</t>
  </si>
  <si>
    <t>201 NUEVA ERA</t>
  </si>
  <si>
    <t>306 T II INQ GASHI</t>
  </si>
  <si>
    <t>302 T II INQ ARIEL SAFFATI</t>
  </si>
  <si>
    <t>305 T II INQ</t>
  </si>
  <si>
    <t>205 T II INQ IGNACIO OSANTE</t>
  </si>
  <si>
    <t>103 JOHNNY VARGAS SELVA</t>
  </si>
  <si>
    <t>208  T II INQ JUAN PABLO</t>
  </si>
  <si>
    <t>302 Bernardo Molina</t>
  </si>
  <si>
    <t>106 T II INQ Cecilia Lyon</t>
  </si>
  <si>
    <t>207 TII INQ Natasha  Fleming</t>
  </si>
  <si>
    <t>102 T II INQ JOSE CARAVACA</t>
  </si>
  <si>
    <t>108 T II INQ Roy Ramirez/Catalina M.</t>
  </si>
  <si>
    <t>Ordinary Income/Expense</t>
  </si>
  <si>
    <t>Expense</t>
  </si>
  <si>
    <t>Bill</t>
  </si>
  <si>
    <t>24/01/2019</t>
  </si>
  <si>
    <t>Fact 62 Servicio de seguridad del 1 al 15 de Enero 2019</t>
  </si>
  <si>
    <t>Fact 63 Servicio de seguridad del 16 al 30 de Enero 2019</t>
  </si>
  <si>
    <t>Total 81001 · Vigilancia</t>
  </si>
  <si>
    <t>26/01/2019</t>
  </si>
  <si>
    <t>Fact 35 Servicio de mtto y limpieza del 1 al 15 de Enero 2019</t>
  </si>
  <si>
    <t>Fact 36 Servicio de mtto y limpieza del 16 al 30 de Enero 2019</t>
  </si>
  <si>
    <t>Total 81003 · Contrato Limpieza y Mto General</t>
  </si>
  <si>
    <t>Total 810051 · Telefono</t>
  </si>
  <si>
    <t>Total 810052 · Energia</t>
  </si>
  <si>
    <t>Total 810053 · Agua</t>
  </si>
  <si>
    <t>810054 · Cable - Internet</t>
  </si>
  <si>
    <t>Total 810054 · Cable - Internet</t>
  </si>
  <si>
    <t>$1200 Honorarios adm mes de Enero 2019</t>
  </si>
  <si>
    <t>Total 81006 · Administracion Condominio</t>
  </si>
  <si>
    <t>$160 Fact 554 Servicio de mtto elevadores mes de Enero 2019</t>
  </si>
  <si>
    <t>Total 810072 · Contrato Elevadores</t>
  </si>
  <si>
    <t>$420 Fact 248 Servicio alquiler CCTV Mes de Enero 2019</t>
  </si>
  <si>
    <t>Total 810076 · CCTV - Camaras</t>
  </si>
  <si>
    <t>$150 Fact 97 Servicio de mtto de la planta de tratamiento mes de Enero</t>
  </si>
  <si>
    <t>Total 810077 · Mtto Planta de Tratamiento A.N.</t>
  </si>
  <si>
    <t>Fact 375 Honorarios por protocolizacion e inscripcion acta de asamblea</t>
  </si>
  <si>
    <t>Total 81012 · .Asamblea Anual</t>
  </si>
  <si>
    <t>Fact 1683 Soldadura en pasamanos de gradas</t>
  </si>
  <si>
    <t>Fact 367 Compra de bolsas de basura</t>
  </si>
  <si>
    <t>Fact 378 Compa de bolsas de basura, jabon, desinfectante, guantes, cloro, controlador de olores</t>
  </si>
  <si>
    <t>Total 8203 · Mantenimiento Edificios</t>
  </si>
  <si>
    <t>$966 Fact 112 Servicio de reparacion de soplador en planta de tratamiento</t>
  </si>
  <si>
    <t>Total 8204 · Mantenimiento Equipos e Instala</t>
  </si>
  <si>
    <t>Fact 35887 Compra de cloro, algatron , tricloro, reactivo, tabletas de cloro, pascon, clarificador</t>
  </si>
  <si>
    <t>Total 8206 · Mantenimiento Piscinas</t>
  </si>
  <si>
    <t>8209 · Mtto Correctivo Portones</t>
  </si>
  <si>
    <t>Fact 155 Servicio de mtto y reparacion de portones y accesos</t>
  </si>
  <si>
    <t>Total 8209 · Mtto Correctivo Portones</t>
  </si>
  <si>
    <t>Total Expense</t>
  </si>
  <si>
    <t>Net Ordinary Income</t>
  </si>
  <si>
    <t>Other Income/Expense</t>
  </si>
  <si>
    <t>Other Expense</t>
  </si>
  <si>
    <t>$ 88.11  Saldo Bac Dolares Enero 31 de 2019</t>
  </si>
  <si>
    <t>Total 8601 · Gastos x Diferencia en Cambio</t>
  </si>
  <si>
    <t>Total 8602 · Gastos Bancarios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</si>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</sst>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¢&quot;#,##0.00;\-&quot;¢&quot;#,##0.00"/>
    <numFmt numFmtId="166" formatCode="General_)"/>
    <numFmt numFmtId="167" formatCode="_-[$₡-140A]* #,##0.00_ ;_-[$₡-140A]* \-#,##0.00\ ;_-[$₡-140A]* &quot;-&quot;??_ ;_-@_ "/>
    <numFmt numFmtId="168" formatCode="mm/dd/yyyy"/>
    <numFmt numFmtId="169" formatCode="_-[$$-C09]* #,##0.00_-;\-[$$-C09]* #,##0.00_-;_-[$$-C09]* &quot;-&quot;??_-;_-@_-"/>
    <numFmt numFmtId="170" formatCode="#,##0.00_ ;\-#,##0.00\ "/>
    <numFmt numFmtId="171" formatCode="#,##0.0_ ;\-#,##0.0\ "/>
  </numFmts>
  <fonts count="3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sz val="12"/>
      <name val="Helv"/>
    </font>
    <font>
      <b/>
      <i/>
      <sz val="12"/>
      <name val="Helv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8"/>
      <color theme="1"/>
      <name val="Arial"/>
      <family val="2"/>
    </font>
    <font>
      <b/>
      <sz val="8"/>
      <name val="Haettenschweiler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6" fontId="5" fillId="0" borderId="0"/>
    <xf numFmtId="43" fontId="5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5" xfId="0" applyNumberFormat="1" applyFont="1" applyBorder="1"/>
    <xf numFmtId="43" fontId="0" fillId="0" borderId="0" xfId="0" applyNumberFormat="1"/>
    <xf numFmtId="166" fontId="5" fillId="5" borderId="0" xfId="2" applyFill="1" applyBorder="1" applyAlignment="1">
      <alignment vertical="center" wrapText="1"/>
    </xf>
    <xf numFmtId="166" fontId="5" fillId="5" borderId="0" xfId="2" applyFill="1" applyBorder="1"/>
    <xf numFmtId="166" fontId="5" fillId="5" borderId="0" xfId="2" applyFill="1"/>
    <xf numFmtId="166" fontId="5" fillId="0" borderId="0" xfId="2"/>
    <xf numFmtId="166" fontId="7" fillId="5" borderId="5" xfId="2" applyFont="1" applyFill="1" applyBorder="1"/>
    <xf numFmtId="166" fontId="8" fillId="5" borderId="0" xfId="2" applyFont="1" applyFill="1" applyBorder="1" applyAlignment="1" applyProtection="1">
      <alignment horizontal="left"/>
    </xf>
    <xf numFmtId="166" fontId="8" fillId="5" borderId="0" xfId="2" applyFont="1" applyFill="1" applyBorder="1"/>
    <xf numFmtId="166" fontId="9" fillId="5" borderId="0" xfId="2" applyFont="1" applyFill="1" applyBorder="1"/>
    <xf numFmtId="166" fontId="7" fillId="5" borderId="6" xfId="2" applyFont="1" applyFill="1" applyBorder="1"/>
    <xf numFmtId="166" fontId="7" fillId="5" borderId="0" xfId="2" applyFont="1" applyFill="1" applyBorder="1"/>
    <xf numFmtId="49" fontId="8" fillId="6" borderId="12" xfId="2" applyNumberFormat="1" applyFont="1" applyFill="1" applyBorder="1" applyAlignment="1" applyProtection="1">
      <alignment horizontal="center" vertical="center"/>
    </xf>
    <xf numFmtId="49" fontId="8" fillId="5" borderId="0" xfId="2" applyNumberFormat="1" applyFont="1" applyFill="1" applyBorder="1" applyAlignment="1" applyProtection="1">
      <alignment horizontal="center" vertical="center"/>
    </xf>
    <xf numFmtId="49" fontId="10" fillId="5" borderId="0" xfId="2" applyNumberFormat="1" applyFont="1" applyFill="1" applyBorder="1" applyAlignment="1" applyProtection="1">
      <alignment horizontal="center" vertical="center"/>
    </xf>
    <xf numFmtId="166" fontId="9" fillId="5" borderId="6" xfId="2" applyFont="1" applyFill="1" applyBorder="1"/>
    <xf numFmtId="166" fontId="8" fillId="5" borderId="0" xfId="2" applyFont="1" applyFill="1" applyBorder="1" applyAlignment="1" applyProtection="1">
      <alignment horizontal="center"/>
    </xf>
    <xf numFmtId="166" fontId="11" fillId="5" borderId="0" xfId="2" applyFont="1" applyFill="1" applyBorder="1"/>
    <xf numFmtId="166" fontId="11" fillId="5" borderId="6" xfId="2" applyFont="1" applyFill="1" applyBorder="1"/>
    <xf numFmtId="166" fontId="8" fillId="5" borderId="0" xfId="2" applyFont="1" applyFill="1" applyBorder="1" applyAlignment="1" applyProtection="1">
      <alignment horizontal="center" vertical="center"/>
    </xf>
    <xf numFmtId="166" fontId="9" fillId="5" borderId="0" xfId="2" applyFont="1" applyFill="1" applyBorder="1" applyAlignment="1" applyProtection="1">
      <alignment horizontal="left"/>
    </xf>
    <xf numFmtId="166" fontId="9" fillId="5" borderId="6" xfId="2" applyFont="1" applyFill="1" applyBorder="1" applyAlignment="1" applyProtection="1">
      <alignment horizontal="left"/>
    </xf>
    <xf numFmtId="39" fontId="8" fillId="5" borderId="0" xfId="2" applyNumberFormat="1" applyFont="1" applyFill="1" applyBorder="1" applyProtection="1"/>
    <xf numFmtId="166" fontId="13" fillId="5" borderId="0" xfId="2" applyFont="1" applyFill="1" applyBorder="1"/>
    <xf numFmtId="43" fontId="7" fillId="5" borderId="0" xfId="1" applyFont="1" applyFill="1" applyBorder="1"/>
    <xf numFmtId="39" fontId="10" fillId="5" borderId="0" xfId="2" applyNumberFormat="1" applyFont="1" applyFill="1" applyBorder="1" applyProtection="1"/>
    <xf numFmtId="39" fontId="10" fillId="5" borderId="6" xfId="2" applyNumberFormat="1" applyFont="1" applyFill="1" applyBorder="1" applyProtection="1"/>
    <xf numFmtId="166" fontId="10" fillId="5" borderId="0" xfId="2" applyFont="1" applyFill="1" applyBorder="1"/>
    <xf numFmtId="39" fontId="10" fillId="5" borderId="0" xfId="2" applyNumberFormat="1" applyFont="1" applyFill="1" applyBorder="1" applyAlignment="1" applyProtection="1">
      <alignment horizontal="right"/>
    </xf>
    <xf numFmtId="166" fontId="10" fillId="5" borderId="6" xfId="2" applyFont="1" applyFill="1" applyBorder="1"/>
    <xf numFmtId="166" fontId="15" fillId="5" borderId="0" xfId="2" applyFont="1" applyFill="1" applyBorder="1"/>
    <xf numFmtId="39" fontId="7" fillId="5" borderId="0" xfId="2" applyNumberFormat="1" applyFont="1" applyFill="1" applyBorder="1" applyProtection="1"/>
    <xf numFmtId="39" fontId="7" fillId="5" borderId="6" xfId="2" applyNumberFormat="1" applyFont="1" applyFill="1" applyBorder="1" applyProtection="1"/>
    <xf numFmtId="166" fontId="8" fillId="5" borderId="0" xfId="2" applyFont="1" applyFill="1" applyBorder="1" applyAlignment="1">
      <alignment horizontal="right"/>
    </xf>
    <xf numFmtId="166" fontId="9" fillId="8" borderId="9" xfId="2" applyFont="1" applyFill="1" applyBorder="1" applyAlignment="1">
      <alignment horizontal="center" vertical="center"/>
    </xf>
    <xf numFmtId="4" fontId="8" fillId="5" borderId="0" xfId="2" applyNumberFormat="1" applyFont="1" applyFill="1" applyBorder="1" applyProtection="1"/>
    <xf numFmtId="166" fontId="8" fillId="5" borderId="1" xfId="2" applyFont="1" applyFill="1" applyBorder="1" applyAlignment="1">
      <alignment horizontal="center"/>
    </xf>
    <xf numFmtId="166" fontId="9" fillId="5" borderId="1" xfId="2" applyFont="1" applyFill="1" applyBorder="1" applyAlignment="1" applyProtection="1">
      <alignment horizontal="center"/>
    </xf>
    <xf numFmtId="166" fontId="9" fillId="5" borderId="1" xfId="2" applyFont="1" applyFill="1" applyBorder="1"/>
    <xf numFmtId="39" fontId="9" fillId="5" borderId="1" xfId="2" applyNumberFormat="1" applyFont="1" applyFill="1" applyBorder="1" applyAlignment="1" applyProtection="1">
      <alignment horizontal="left"/>
    </xf>
    <xf numFmtId="39" fontId="9" fillId="5" borderId="7" xfId="2" applyNumberFormat="1" applyFont="1" applyFill="1" applyBorder="1" applyProtection="1"/>
    <xf numFmtId="39" fontId="9" fillId="5" borderId="0" xfId="2" applyNumberFormat="1" applyFont="1" applyFill="1" applyBorder="1" applyProtection="1"/>
    <xf numFmtId="166" fontId="7" fillId="5" borderId="0" xfId="2" applyFont="1" applyFill="1"/>
    <xf numFmtId="43" fontId="5" fillId="5" borderId="0" xfId="1" applyFont="1" applyFill="1" applyBorder="1"/>
    <xf numFmtId="4" fontId="14" fillId="5" borderId="0" xfId="2" applyNumberFormat="1" applyFont="1" applyFill="1" applyBorder="1" applyProtection="1"/>
    <xf numFmtId="43" fontId="0" fillId="0" borderId="0" xfId="1" applyFont="1"/>
    <xf numFmtId="166" fontId="8" fillId="5" borderId="5" xfId="2" applyFont="1" applyFill="1" applyBorder="1" applyAlignment="1" applyProtection="1">
      <alignment horizontal="left"/>
    </xf>
    <xf numFmtId="166" fontId="8" fillId="5" borderId="5" xfId="2" applyFont="1" applyFill="1" applyBorder="1" applyAlignment="1" applyProtection="1">
      <alignment horizontal="center"/>
    </xf>
    <xf numFmtId="166" fontId="8" fillId="6" borderId="14" xfId="2" applyFont="1" applyFill="1" applyBorder="1" applyAlignment="1" applyProtection="1">
      <alignment horizontal="center" vertical="center"/>
    </xf>
    <xf numFmtId="166" fontId="8" fillId="2" borderId="14" xfId="2" applyFont="1" applyFill="1" applyBorder="1" applyAlignment="1" applyProtection="1">
      <alignment horizontal="center" vertical="center"/>
    </xf>
    <xf numFmtId="49" fontId="2" fillId="0" borderId="5" xfId="0" applyNumberFormat="1" applyFont="1" applyBorder="1"/>
    <xf numFmtId="49" fontId="2" fillId="0" borderId="0" xfId="0" applyNumberFormat="1" applyFont="1" applyBorder="1"/>
    <xf numFmtId="166" fontId="5" fillId="0" borderId="0" xfId="2" applyBorder="1"/>
    <xf numFmtId="166" fontId="10" fillId="5" borderId="5" xfId="2" applyFont="1" applyFill="1" applyBorder="1"/>
    <xf numFmtId="166" fontId="17" fillId="5" borderId="5" xfId="2" applyFont="1" applyFill="1" applyBorder="1"/>
    <xf numFmtId="166" fontId="9" fillId="5" borderId="10" xfId="2" applyFont="1" applyFill="1" applyBorder="1" applyAlignment="1" applyProtection="1">
      <alignment horizontal="center"/>
    </xf>
    <xf numFmtId="43" fontId="12" fillId="6" borderId="12" xfId="1" applyFont="1" applyFill="1" applyBorder="1" applyAlignment="1" applyProtection="1">
      <alignment horizontal="right"/>
    </xf>
    <xf numFmtId="43" fontId="2" fillId="0" borderId="0" xfId="1" applyFont="1" applyBorder="1"/>
    <xf numFmtId="49" fontId="8" fillId="6" borderId="14" xfId="2" applyNumberFormat="1" applyFont="1" applyFill="1" applyBorder="1" applyAlignment="1" applyProtection="1">
      <alignment horizontal="center" vertical="center"/>
    </xf>
    <xf numFmtId="39" fontId="8" fillId="7" borderId="9" xfId="2" applyNumberFormat="1" applyFont="1" applyFill="1" applyBorder="1" applyProtection="1"/>
    <xf numFmtId="166" fontId="8" fillId="7" borderId="9" xfId="2" applyFont="1" applyFill="1" applyBorder="1" applyAlignment="1" applyProtection="1">
      <alignment horizontal="center" vertical="center"/>
    </xf>
    <xf numFmtId="166" fontId="16" fillId="2" borderId="9" xfId="2" applyFont="1" applyFill="1" applyBorder="1" applyAlignment="1" applyProtection="1">
      <alignment horizontal="center"/>
    </xf>
    <xf numFmtId="43" fontId="7" fillId="5" borderId="1" xfId="1" applyFont="1" applyFill="1" applyBorder="1"/>
    <xf numFmtId="39" fontId="12" fillId="6" borderId="12" xfId="2" applyNumberFormat="1" applyFont="1" applyFill="1" applyBorder="1" applyProtection="1"/>
    <xf numFmtId="166" fontId="8" fillId="6" borderId="9" xfId="2" applyFont="1" applyFill="1" applyBorder="1" applyAlignment="1" applyProtection="1">
      <alignment horizontal="center" vertical="center"/>
    </xf>
    <xf numFmtId="166" fontId="19" fillId="5" borderId="5" xfId="2" applyFont="1" applyFill="1" applyBorder="1"/>
    <xf numFmtId="0" fontId="0" fillId="0" borderId="0" xfId="0"/>
    <xf numFmtId="39" fontId="11" fillId="5" borderId="0" xfId="2" applyNumberFormat="1" applyFont="1" applyFill="1" applyBorder="1" applyProtection="1"/>
    <xf numFmtId="166" fontId="8" fillId="2" borderId="9" xfId="2" applyFont="1" applyFill="1" applyBorder="1" applyAlignment="1" applyProtection="1">
      <alignment horizontal="center" vertical="center"/>
    </xf>
    <xf numFmtId="39" fontId="2" fillId="0" borderId="0" xfId="0" applyNumberFormat="1" applyFont="1" applyBorder="1"/>
    <xf numFmtId="39" fontId="2" fillId="0" borderId="1" xfId="0" applyNumberFormat="1" applyFont="1" applyBorder="1"/>
    <xf numFmtId="39" fontId="2" fillId="0" borderId="6" xfId="0" applyNumberFormat="1" applyFont="1" applyBorder="1"/>
    <xf numFmtId="0" fontId="20" fillId="0" borderId="11" xfId="0" applyFont="1" applyBorder="1"/>
    <xf numFmtId="43" fontId="20" fillId="0" borderId="8" xfId="0" applyNumberFormat="1" applyFont="1" applyBorder="1"/>
    <xf numFmtId="0" fontId="20" fillId="0" borderId="5" xfId="0" applyFont="1" applyBorder="1"/>
    <xf numFmtId="43" fontId="20" fillId="0" borderId="6" xfId="0" applyNumberFormat="1" applyFont="1" applyBorder="1"/>
    <xf numFmtId="39" fontId="20" fillId="0" borderId="6" xfId="0" applyNumberFormat="1" applyFont="1" applyBorder="1"/>
    <xf numFmtId="0" fontId="21" fillId="2" borderId="3" xfId="0" applyFont="1" applyFill="1" applyBorder="1"/>
    <xf numFmtId="165" fontId="21" fillId="2" borderId="4" xfId="0" applyNumberFormat="1" applyFont="1" applyFill="1" applyBorder="1"/>
    <xf numFmtId="0" fontId="20" fillId="0" borderId="6" xfId="0" applyFont="1" applyBorder="1"/>
    <xf numFmtId="43" fontId="21" fillId="2" borderId="4" xfId="0" applyNumberFormat="1" applyFont="1" applyFill="1" applyBorder="1"/>
    <xf numFmtId="0" fontId="20" fillId="0" borderId="0" xfId="0" applyFont="1"/>
    <xf numFmtId="165" fontId="21" fillId="3" borderId="4" xfId="0" applyNumberFormat="1" applyFont="1" applyFill="1" applyBorder="1"/>
    <xf numFmtId="0" fontId="21" fillId="0" borderId="5" xfId="0" applyFont="1" applyBorder="1"/>
    <xf numFmtId="0" fontId="21" fillId="3" borderId="3" xfId="0" applyFont="1" applyFill="1" applyBorder="1"/>
    <xf numFmtId="164" fontId="0" fillId="0" borderId="0" xfId="0" applyNumberFormat="1"/>
    <xf numFmtId="49" fontId="8" fillId="6" borderId="9" xfId="2" applyNumberFormat="1" applyFont="1" applyFill="1" applyBorder="1" applyAlignment="1" applyProtection="1">
      <alignment horizontal="center" vertical="center"/>
    </xf>
    <xf numFmtId="39" fontId="2" fillId="0" borderId="7" xfId="0" applyNumberFormat="1" applyFont="1" applyBorder="1"/>
    <xf numFmtId="39" fontId="22" fillId="6" borderId="9" xfId="2" applyNumberFormat="1" applyFont="1" applyFill="1" applyBorder="1" applyProtection="1"/>
    <xf numFmtId="49" fontId="2" fillId="0" borderId="0" xfId="0" applyNumberFormat="1" applyFont="1"/>
    <xf numFmtId="39" fontId="2" fillId="0" borderId="0" xfId="0" applyNumberFormat="1" applyFont="1"/>
    <xf numFmtId="43" fontId="5" fillId="5" borderId="0" xfId="1" applyFont="1" applyFill="1"/>
    <xf numFmtId="49" fontId="23" fillId="0" borderId="5" xfId="0" applyNumberFormat="1" applyFont="1" applyBorder="1"/>
    <xf numFmtId="167" fontId="22" fillId="6" borderId="13" xfId="1" applyNumberFormat="1" applyFont="1" applyFill="1" applyBorder="1" applyProtection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Border="1"/>
    <xf numFmtId="39" fontId="1" fillId="0" borderId="0" xfId="0" applyNumberFormat="1" applyFont="1" applyBorder="1"/>
    <xf numFmtId="39" fontId="1" fillId="0" borderId="6" xfId="0" applyNumberFormat="1" applyFont="1" applyBorder="1"/>
    <xf numFmtId="49" fontId="4" fillId="2" borderId="3" xfId="0" applyNumberFormat="1" applyFont="1" applyFill="1" applyBorder="1"/>
    <xf numFmtId="49" fontId="4" fillId="2" borderId="2" xfId="0" applyNumberFormat="1" applyFont="1" applyFill="1" applyBorder="1"/>
    <xf numFmtId="39" fontId="4" fillId="2" borderId="2" xfId="0" applyNumberFormat="1" applyFont="1" applyFill="1" applyBorder="1"/>
    <xf numFmtId="39" fontId="4" fillId="2" borderId="4" xfId="0" applyNumberFormat="1" applyFont="1" applyFill="1" applyBorder="1"/>
    <xf numFmtId="0" fontId="25" fillId="2" borderId="3" xfId="0" applyNumberFormat="1" applyFont="1" applyFill="1" applyBorder="1"/>
    <xf numFmtId="0" fontId="25" fillId="2" borderId="3" xfId="0" applyNumberFormat="1" applyFont="1" applyFill="1" applyBorder="1" applyAlignment="1">
      <alignment horizontal="center"/>
    </xf>
    <xf numFmtId="0" fontId="25" fillId="2" borderId="4" xfId="0" applyNumberFormat="1" applyFont="1" applyFill="1" applyBorder="1" applyAlignment="1">
      <alignment horizontal="center"/>
    </xf>
    <xf numFmtId="169" fontId="26" fillId="2" borderId="2" xfId="0" applyNumberFormat="1" applyFont="1" applyFill="1" applyBorder="1"/>
    <xf numFmtId="169" fontId="26" fillId="2" borderId="4" xfId="0" applyNumberFormat="1" applyFont="1" applyFill="1" applyBorder="1"/>
    <xf numFmtId="0" fontId="0" fillId="0" borderId="5" xfId="0" applyNumberFormat="1" applyBorder="1"/>
    <xf numFmtId="0" fontId="0" fillId="0" borderId="0" xfId="0" applyNumberFormat="1" applyBorder="1"/>
    <xf numFmtId="0" fontId="0" fillId="0" borderId="6" xfId="0" applyNumberFormat="1" applyBorder="1"/>
    <xf numFmtId="169" fontId="26" fillId="0" borderId="0" xfId="1" applyNumberFormat="1" applyFont="1" applyBorder="1"/>
    <xf numFmtId="0" fontId="0" fillId="0" borderId="10" xfId="0" applyNumberFormat="1" applyBorder="1"/>
    <xf numFmtId="0" fontId="0" fillId="0" borderId="1" xfId="0" applyNumberFormat="1" applyBorder="1"/>
    <xf numFmtId="0" fontId="0" fillId="0" borderId="7" xfId="0" applyNumberFormat="1" applyBorder="1"/>
    <xf numFmtId="0" fontId="27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28" fillId="0" borderId="5" xfId="0" applyNumberFormat="1" applyFont="1" applyBorder="1"/>
    <xf numFmtId="49" fontId="28" fillId="0" borderId="0" xfId="0" applyNumberFormat="1" applyFont="1" applyBorder="1"/>
    <xf numFmtId="39" fontId="28" fillId="0" borderId="0" xfId="0" applyNumberFormat="1" applyFont="1" applyBorder="1"/>
    <xf numFmtId="39" fontId="28" fillId="0" borderId="6" xfId="0" applyNumberFormat="1" applyFont="1" applyBorder="1"/>
    <xf numFmtId="0" fontId="18" fillId="0" borderId="0" xfId="0" applyNumberFormat="1" applyFont="1" applyBorder="1"/>
    <xf numFmtId="0" fontId="26" fillId="2" borderId="3" xfId="0" applyNumberFormat="1" applyFont="1" applyFill="1" applyBorder="1" applyAlignment="1">
      <alignment horizontal="center"/>
    </xf>
    <xf numFmtId="0" fontId="26" fillId="2" borderId="4" xfId="0" applyNumberFormat="1" applyFont="1" applyFill="1" applyBorder="1" applyAlignment="1">
      <alignment horizontal="center"/>
    </xf>
    <xf numFmtId="0" fontId="26" fillId="2" borderId="3" xfId="0" applyNumberFormat="1" applyFont="1" applyFill="1" applyBorder="1"/>
    <xf numFmtId="0" fontId="25" fillId="2" borderId="2" xfId="0" applyNumberFormat="1" applyFont="1" applyFill="1" applyBorder="1"/>
    <xf numFmtId="167" fontId="25" fillId="2" borderId="4" xfId="1" applyNumberFormat="1" applyFont="1" applyFill="1" applyBorder="1"/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9" fontId="4" fillId="2" borderId="2" xfId="0" applyNumberFormat="1" applyFont="1" applyFill="1" applyBorder="1"/>
    <xf numFmtId="167" fontId="26" fillId="0" borderId="0" xfId="1" applyNumberFormat="1" applyFont="1" applyBorder="1"/>
    <xf numFmtId="167" fontId="26" fillId="2" borderId="2" xfId="0" applyNumberFormat="1" applyFont="1" applyFill="1" applyBorder="1"/>
    <xf numFmtId="167" fontId="26" fillId="2" borderId="4" xfId="0" applyNumberFormat="1" applyFont="1" applyFill="1" applyBorder="1"/>
    <xf numFmtId="0" fontId="25" fillId="0" borderId="0" xfId="0" applyNumberFormat="1" applyFont="1" applyBorder="1"/>
    <xf numFmtId="0" fontId="24" fillId="0" borderId="0" xfId="0" applyNumberFormat="1" applyFont="1" applyBorder="1"/>
    <xf numFmtId="167" fontId="4" fillId="2" borderId="2" xfId="0" applyNumberFormat="1" applyFont="1" applyFill="1" applyBorder="1"/>
    <xf numFmtId="167" fontId="4" fillId="2" borderId="4" xfId="0" applyNumberFormat="1" applyFont="1" applyFill="1" applyBorder="1"/>
    <xf numFmtId="0" fontId="25" fillId="0" borderId="5" xfId="0" applyNumberFormat="1" applyFont="1" applyBorder="1"/>
    <xf numFmtId="167" fontId="0" fillId="0" borderId="0" xfId="0" applyNumberFormat="1"/>
    <xf numFmtId="43" fontId="0" fillId="0" borderId="0" xfId="1" applyFont="1" applyBorder="1"/>
    <xf numFmtId="43" fontId="0" fillId="0" borderId="0" xfId="0" applyNumberFormat="1" applyBorder="1"/>
    <xf numFmtId="44" fontId="12" fillId="6" borderId="12" xfId="2" applyNumberFormat="1" applyFont="1" applyFill="1" applyBorder="1" applyProtection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5" xfId="0" applyNumberFormat="1" applyFont="1" applyBorder="1"/>
    <xf numFmtId="49" fontId="4" fillId="9" borderId="3" xfId="0" applyNumberFormat="1" applyFont="1" applyFill="1" applyBorder="1"/>
    <xf numFmtId="49" fontId="4" fillId="9" borderId="2" xfId="0" applyNumberFormat="1" applyFont="1" applyFill="1" applyBorder="1"/>
    <xf numFmtId="39" fontId="4" fillId="9" borderId="2" xfId="0" applyNumberFormat="1" applyFont="1" applyFill="1" applyBorder="1"/>
    <xf numFmtId="39" fontId="4" fillId="9" borderId="4" xfId="0" applyNumberFormat="1" applyFont="1" applyFill="1" applyBorder="1"/>
    <xf numFmtId="49" fontId="29" fillId="9" borderId="3" xfId="0" applyNumberFormat="1" applyFont="1" applyFill="1" applyBorder="1" applyAlignment="1">
      <alignment horizontal="center"/>
    </xf>
    <xf numFmtId="49" fontId="29" fillId="9" borderId="2" xfId="0" applyNumberFormat="1" applyFont="1" applyFill="1" applyBorder="1" applyAlignment="1">
      <alignment horizontal="center"/>
    </xf>
    <xf numFmtId="0" fontId="1" fillId="0" borderId="0" xfId="0" applyNumberFormat="1" applyFont="1" applyBorder="1"/>
    <xf numFmtId="0" fontId="0" fillId="0" borderId="5" xfId="0" applyBorder="1"/>
    <xf numFmtId="0" fontId="1" fillId="0" borderId="10" xfId="0" applyNumberFormat="1" applyFont="1" applyBorder="1"/>
    <xf numFmtId="0" fontId="1" fillId="0" borderId="1" xfId="0" applyNumberFormat="1" applyFont="1" applyBorder="1"/>
    <xf numFmtId="49" fontId="4" fillId="9" borderId="2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167" fontId="26" fillId="0" borderId="6" xfId="1" applyNumberFormat="1" applyFont="1" applyBorder="1"/>
    <xf numFmtId="169" fontId="0" fillId="0" borderId="0" xfId="0" applyNumberFormat="1"/>
    <xf numFmtId="39" fontId="0" fillId="0" borderId="0" xfId="0" applyNumberFormat="1"/>
    <xf numFmtId="166" fontId="7" fillId="0" borderId="0" xfId="2" applyFont="1" applyBorder="1"/>
    <xf numFmtId="4" fontId="8" fillId="5" borderId="0" xfId="2" applyNumberFormat="1" applyFont="1" applyFill="1" applyBorder="1" applyAlignment="1" applyProtection="1">
      <alignment horizontal="right"/>
    </xf>
    <xf numFmtId="166" fontId="5" fillId="0" borderId="5" xfId="2" applyBorder="1"/>
    <xf numFmtId="39" fontId="1" fillId="0" borderId="0" xfId="0" applyNumberFormat="1" applyFont="1"/>
    <xf numFmtId="0" fontId="0" fillId="0" borderId="0" xfId="0" applyBorder="1"/>
    <xf numFmtId="43" fontId="18" fillId="0" borderId="7" xfId="1" applyFont="1" applyBorder="1"/>
    <xf numFmtId="4" fontId="0" fillId="0" borderId="0" xfId="0" applyNumberFormat="1"/>
    <xf numFmtId="49" fontId="1" fillId="0" borderId="11" xfId="0" applyNumberFormat="1" applyFont="1" applyBorder="1"/>
    <xf numFmtId="49" fontId="1" fillId="0" borderId="15" xfId="0" applyNumberFormat="1" applyFont="1" applyBorder="1"/>
    <xf numFmtId="39" fontId="2" fillId="0" borderId="8" xfId="0" applyNumberFormat="1" applyFont="1" applyBorder="1"/>
    <xf numFmtId="44" fontId="12" fillId="6" borderId="13" xfId="1" applyNumberFormat="1" applyFont="1" applyFill="1" applyBorder="1" applyProtection="1"/>
    <xf numFmtId="43" fontId="18" fillId="0" borderId="1" xfId="1" applyFont="1" applyBorder="1"/>
    <xf numFmtId="0" fontId="0" fillId="0" borderId="6" xfId="0" applyBorder="1"/>
    <xf numFmtId="49" fontId="1" fillId="0" borderId="0" xfId="0" applyNumberFormat="1" applyFont="1" applyBorder="1" applyAlignment="1">
      <alignment horizontal="center"/>
    </xf>
    <xf numFmtId="43" fontId="24" fillId="0" borderId="1" xfId="1" applyFont="1" applyBorder="1"/>
    <xf numFmtId="49" fontId="4" fillId="11" borderId="3" xfId="0" applyNumberFormat="1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0" fontId="25" fillId="11" borderId="3" xfId="0" applyFont="1" applyFill="1" applyBorder="1"/>
    <xf numFmtId="0" fontId="25" fillId="11" borderId="2" xfId="0" applyFont="1" applyFill="1" applyBorder="1"/>
    <xf numFmtId="39" fontId="25" fillId="11" borderId="2" xfId="0" applyNumberFormat="1" applyFont="1" applyFill="1" applyBorder="1"/>
    <xf numFmtId="39" fontId="25" fillId="11" borderId="4" xfId="0" applyNumberFormat="1" applyFont="1" applyFill="1" applyBorder="1"/>
    <xf numFmtId="39" fontId="1" fillId="0" borderId="8" xfId="0" applyNumberFormat="1" applyFont="1" applyBorder="1"/>
    <xf numFmtId="168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9" fontId="1" fillId="0" borderId="15" xfId="0" applyNumberFormat="1" applyFont="1" applyBorder="1"/>
    <xf numFmtId="49" fontId="4" fillId="2" borderId="11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28" fillId="0" borderId="11" xfId="0" applyNumberFormat="1" applyFont="1" applyBorder="1"/>
    <xf numFmtId="49" fontId="28" fillId="0" borderId="15" xfId="0" applyNumberFormat="1" applyFont="1" applyBorder="1"/>
    <xf numFmtId="39" fontId="28" fillId="0" borderId="15" xfId="0" applyNumberFormat="1" applyFont="1" applyBorder="1"/>
    <xf numFmtId="39" fontId="28" fillId="0" borderId="8" xfId="0" applyNumberFormat="1" applyFont="1" applyBorder="1"/>
    <xf numFmtId="49" fontId="4" fillId="10" borderId="3" xfId="0" applyNumberFormat="1" applyFont="1" applyFill="1" applyBorder="1"/>
    <xf numFmtId="49" fontId="4" fillId="10" borderId="2" xfId="0" applyNumberFormat="1" applyFont="1" applyFill="1" applyBorder="1"/>
    <xf numFmtId="39" fontId="4" fillId="10" borderId="2" xfId="0" applyNumberFormat="1" applyFont="1" applyFill="1" applyBorder="1"/>
    <xf numFmtId="39" fontId="4" fillId="10" borderId="4" xfId="0" applyNumberFormat="1" applyFont="1" applyFill="1" applyBorder="1"/>
    <xf numFmtId="39" fontId="4" fillId="2" borderId="15" xfId="0" applyNumberFormat="1" applyFont="1" applyFill="1" applyBorder="1"/>
    <xf numFmtId="39" fontId="4" fillId="2" borderId="8" xfId="0" applyNumberFormat="1" applyFont="1" applyFill="1" applyBorder="1"/>
    <xf numFmtId="49" fontId="4" fillId="10" borderId="16" xfId="0" applyNumberFormat="1" applyFont="1" applyFill="1" applyBorder="1"/>
    <xf numFmtId="49" fontId="4" fillId="10" borderId="17" xfId="0" applyNumberFormat="1" applyFont="1" applyFill="1" applyBorder="1"/>
    <xf numFmtId="39" fontId="4" fillId="10" borderId="17" xfId="0" applyNumberFormat="1" applyFont="1" applyFill="1" applyBorder="1"/>
    <xf numFmtId="39" fontId="4" fillId="10" borderId="18" xfId="0" applyNumberFormat="1" applyFont="1" applyFill="1" applyBorder="1"/>
    <xf numFmtId="168" fontId="2" fillId="0" borderId="0" xfId="0" applyNumberFormat="1" applyFont="1" applyBorder="1" applyAlignment="1">
      <alignment horizontal="center"/>
    </xf>
    <xf numFmtId="168" fontId="28" fillId="0" borderId="15" xfId="0" applyNumberFormat="1" applyFont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39" fontId="2" fillId="0" borderId="15" xfId="0" applyNumberFormat="1" applyFont="1" applyBorder="1"/>
    <xf numFmtId="0" fontId="25" fillId="12" borderId="3" xfId="0" applyFont="1" applyFill="1" applyBorder="1"/>
    <xf numFmtId="0" fontId="25" fillId="12" borderId="2" xfId="0" applyFont="1" applyFill="1" applyBorder="1"/>
    <xf numFmtId="170" fontId="25" fillId="12" borderId="2" xfId="0" applyNumberFormat="1" applyFont="1" applyFill="1" applyBorder="1"/>
    <xf numFmtId="170" fontId="25" fillId="12" borderId="4" xfId="0" applyNumberFormat="1" applyFont="1" applyFill="1" applyBorder="1"/>
    <xf numFmtId="0" fontId="1" fillId="12" borderId="3" xfId="0" applyNumberFormat="1" applyFont="1" applyFill="1" applyBorder="1"/>
    <xf numFmtId="0" fontId="1" fillId="12" borderId="2" xfId="0" applyNumberFormat="1" applyFont="1" applyFill="1" applyBorder="1"/>
    <xf numFmtId="170" fontId="31" fillId="12" borderId="2" xfId="0" applyNumberFormat="1" applyFont="1" applyFill="1" applyBorder="1"/>
    <xf numFmtId="39" fontId="30" fillId="12" borderId="2" xfId="0" applyNumberFormat="1" applyFont="1" applyFill="1" applyBorder="1"/>
    <xf numFmtId="39" fontId="30" fillId="12" borderId="4" xfId="0" applyNumberFormat="1" applyFont="1" applyFill="1" applyBorder="1"/>
    <xf numFmtId="168" fontId="2" fillId="0" borderId="0" xfId="0" applyNumberFormat="1" applyFont="1" applyBorder="1"/>
    <xf numFmtId="49" fontId="1" fillId="0" borderId="10" xfId="0" applyNumberFormat="1" applyFont="1" applyBorder="1"/>
    <xf numFmtId="49" fontId="1" fillId="0" borderId="1" xfId="0" applyNumberFormat="1" applyFont="1" applyBorder="1"/>
    <xf numFmtId="170" fontId="0" fillId="0" borderId="0" xfId="0" applyNumberFormat="1"/>
    <xf numFmtId="168" fontId="1" fillId="0" borderId="0" xfId="0" applyNumberFormat="1" applyFont="1" applyBorder="1"/>
    <xf numFmtId="49" fontId="2" fillId="0" borderId="10" xfId="0" applyNumberFormat="1" applyFont="1" applyBorder="1"/>
    <xf numFmtId="49" fontId="2" fillId="0" borderId="1" xfId="0" applyNumberFormat="1" applyFont="1" applyBorder="1"/>
    <xf numFmtId="43" fontId="5" fillId="0" borderId="0" xfId="1" applyFont="1"/>
    <xf numFmtId="171" fontId="0" fillId="0" borderId="6" xfId="0" applyNumberFormat="1" applyBorder="1"/>
    <xf numFmtId="168" fontId="2" fillId="0" borderId="1" xfId="0" applyNumberFormat="1" applyFont="1" applyBorder="1"/>
    <xf numFmtId="0" fontId="25" fillId="0" borderId="11" xfId="0" applyFont="1" applyFill="1" applyBorder="1"/>
    <xf numFmtId="0" fontId="25" fillId="0" borderId="15" xfId="0" applyFont="1" applyFill="1" applyBorder="1"/>
    <xf numFmtId="39" fontId="25" fillId="0" borderId="15" xfId="0" applyNumberFormat="1" applyFont="1" applyFill="1" applyBorder="1"/>
    <xf numFmtId="170" fontId="31" fillId="12" borderId="4" xfId="0" applyNumberFormat="1" applyFont="1" applyFill="1" applyBorder="1"/>
    <xf numFmtId="166" fontId="6" fillId="4" borderId="3" xfId="2" applyFont="1" applyFill="1" applyBorder="1" applyAlignment="1">
      <alignment horizontal="center" vertical="center" wrapText="1"/>
    </xf>
    <xf numFmtId="166" fontId="6" fillId="4" borderId="2" xfId="2" applyFont="1" applyFill="1" applyBorder="1" applyAlignment="1">
      <alignment horizontal="center" vertical="center" wrapText="1"/>
    </xf>
    <xf numFmtId="166" fontId="6" fillId="4" borderId="4" xfId="2" applyFont="1" applyFill="1" applyBorder="1" applyAlignment="1">
      <alignment horizontal="center" vertical="center" wrapText="1"/>
    </xf>
    <xf numFmtId="167" fontId="24" fillId="0" borderId="0" xfId="0" applyNumberFormat="1" applyFont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76</xdr:row>
      <xdr:rowOff>114299</xdr:rowOff>
    </xdr:from>
    <xdr:to>
      <xdr:col>5</xdr:col>
      <xdr:colOff>0</xdr:colOff>
      <xdr:row>76</xdr:row>
      <xdr:rowOff>123824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276600" y="13334999"/>
          <a:ext cx="55054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352425</xdr:colOff>
      <xdr:row>78</xdr:row>
      <xdr:rowOff>142873</xdr:rowOff>
    </xdr:from>
    <xdr:to>
      <xdr:col>5</xdr:col>
      <xdr:colOff>9524</xdr:colOff>
      <xdr:row>78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314700" y="13782673"/>
          <a:ext cx="5476874" cy="19052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800100</xdr:colOff>
      <xdr:row>106</xdr:row>
      <xdr:rowOff>142874</xdr:rowOff>
    </xdr:from>
    <xdr:to>
      <xdr:col>4</xdr:col>
      <xdr:colOff>752475</xdr:colOff>
      <xdr:row>106</xdr:row>
      <xdr:rowOff>152399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762375" y="18811874"/>
          <a:ext cx="48196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761999</xdr:colOff>
      <xdr:row>108</xdr:row>
      <xdr:rowOff>104772</xdr:rowOff>
    </xdr:from>
    <xdr:to>
      <xdr:col>4</xdr:col>
      <xdr:colOff>781049</xdr:colOff>
      <xdr:row>108</xdr:row>
      <xdr:rowOff>133349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724274" y="19192872"/>
          <a:ext cx="4886325" cy="28577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6</xdr:row>
      <xdr:rowOff>142874</xdr:rowOff>
    </xdr:from>
    <xdr:to>
      <xdr:col>4</xdr:col>
      <xdr:colOff>657225</xdr:colOff>
      <xdr:row>6</xdr:row>
      <xdr:rowOff>161924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3048000" y="1447799"/>
          <a:ext cx="5438775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444104</xdr:colOff>
      <xdr:row>127</xdr:row>
      <xdr:rowOff>132952</xdr:rowOff>
    </xdr:from>
    <xdr:to>
      <xdr:col>3</xdr:col>
      <xdr:colOff>529829</xdr:colOff>
      <xdr:row>127</xdr:row>
      <xdr:rowOff>132953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3410745" y="26108421"/>
          <a:ext cx="3211115" cy="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466725</xdr:colOff>
      <xdr:row>133</xdr:row>
      <xdr:rowOff>114299</xdr:rowOff>
    </xdr:from>
    <xdr:to>
      <xdr:col>3</xdr:col>
      <xdr:colOff>1104900</xdr:colOff>
      <xdr:row>133</xdr:row>
      <xdr:rowOff>123824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3429000" y="22136099"/>
          <a:ext cx="44005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H2">
            <v>701600</v>
          </cell>
        </row>
        <row r="3">
          <cell r="H3">
            <v>754845.65</v>
          </cell>
        </row>
        <row r="4">
          <cell r="H4">
            <v>443724.5</v>
          </cell>
        </row>
        <row r="5">
          <cell r="H5">
            <v>362027.2</v>
          </cell>
        </row>
        <row r="7">
          <cell r="H7">
            <v>500000</v>
          </cell>
        </row>
        <row r="8">
          <cell r="H8">
            <v>20000</v>
          </cell>
        </row>
        <row r="9">
          <cell r="H9">
            <v>441000</v>
          </cell>
        </row>
        <row r="10">
          <cell r="H10">
            <v>35000</v>
          </cell>
        </row>
        <row r="11">
          <cell r="H11">
            <v>120000</v>
          </cell>
        </row>
        <row r="12">
          <cell r="H12">
            <v>251780.05</v>
          </cell>
        </row>
        <row r="13">
          <cell r="H13">
            <v>7872536</v>
          </cell>
        </row>
        <row r="14">
          <cell r="H14">
            <v>3033421.52</v>
          </cell>
        </row>
        <row r="15">
          <cell r="H15">
            <v>395000</v>
          </cell>
        </row>
        <row r="16">
          <cell r="H16">
            <v>405510</v>
          </cell>
        </row>
        <row r="17">
          <cell r="H17">
            <v>2202000</v>
          </cell>
        </row>
        <row r="18">
          <cell r="H18">
            <v>150000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3"/>
  <sheetViews>
    <sheetView tabSelected="1" topLeftCell="A7" workbookViewId="0">
      <selection activeCell="F7" sqref="F7"/>
    </sheetView>
  </sheetViews>
  <sheetFormatPr baseColWidth="10" defaultRowHeight="15" x14ac:dyDescent="0.25"/>
  <cols>
    <col min="1" max="1" width="1.5703125" customWidth="1"/>
    <col min="3" max="3" width="51" customWidth="1"/>
    <col min="4" max="4" width="26.7109375" customWidth="1"/>
    <col min="5" max="5" width="12.28515625" bestFit="1" customWidth="1"/>
    <col min="6" max="6" width="14.140625" bestFit="1" customWidth="1"/>
  </cols>
  <sheetData>
    <row r="2" spans="3:8" ht="15.75" thickBot="1" x14ac:dyDescent="0.3"/>
    <row r="3" spans="3:8" ht="18.75" x14ac:dyDescent="0.3">
      <c r="C3" s="76" t="s">
        <v>215</v>
      </c>
      <c r="D3" s="77">
        <f>+INFORMECONDOMINO!G109</f>
        <v>3817783.01</v>
      </c>
    </row>
    <row r="4" spans="3:8" ht="19.5" thickBot="1" x14ac:dyDescent="0.35">
      <c r="C4" s="78" t="s">
        <v>25</v>
      </c>
      <c r="D4" s="79">
        <f>+INFORMECONDOMINO!D132</f>
        <v>33887738.82</v>
      </c>
      <c r="F4" s="5" t="s">
        <v>1</v>
      </c>
    </row>
    <row r="5" spans="3:8" ht="19.5" thickBot="1" x14ac:dyDescent="0.35">
      <c r="C5" s="81" t="s">
        <v>26</v>
      </c>
      <c r="D5" s="82">
        <f>SUM(D3:D4)</f>
        <v>37705521.829999998</v>
      </c>
      <c r="F5" s="89" t="s">
        <v>1</v>
      </c>
    </row>
    <row r="6" spans="3:8" ht="18.75" x14ac:dyDescent="0.3">
      <c r="C6" s="78"/>
      <c r="D6" s="83"/>
    </row>
    <row r="7" spans="3:8" ht="18.75" x14ac:dyDescent="0.3">
      <c r="C7" s="87" t="s">
        <v>27</v>
      </c>
      <c r="D7" s="83"/>
    </row>
    <row r="8" spans="3:8" ht="18.75" x14ac:dyDescent="0.3">
      <c r="C8" s="78" t="s">
        <v>32</v>
      </c>
      <c r="D8" s="79">
        <f>-INFORMECONDOMINO!D133</f>
        <v>2321639.88</v>
      </c>
      <c r="E8" s="89" t="s">
        <v>1</v>
      </c>
      <c r="F8" s="5" t="s">
        <v>1</v>
      </c>
    </row>
    <row r="9" spans="3:8" s="70" customFormat="1" ht="18.75" x14ac:dyDescent="0.3">
      <c r="C9" s="78" t="s">
        <v>30</v>
      </c>
      <c r="D9" s="80">
        <f>+'Balance '!G27</f>
        <v>17688444.120000001</v>
      </c>
      <c r="E9" s="89"/>
      <c r="F9" s="5" t="s">
        <v>1</v>
      </c>
    </row>
    <row r="10" spans="3:8" ht="19.5" thickBot="1" x14ac:dyDescent="0.35">
      <c r="C10" s="78" t="s">
        <v>31</v>
      </c>
      <c r="D10" s="80">
        <f>+'Balance '!G29</f>
        <v>71625</v>
      </c>
    </row>
    <row r="11" spans="3:8" ht="19.5" thickBot="1" x14ac:dyDescent="0.35">
      <c r="C11" s="81" t="s">
        <v>28</v>
      </c>
      <c r="D11" s="84">
        <f>SUM(D8:D10)</f>
        <v>20081709</v>
      </c>
    </row>
    <row r="12" spans="3:8" ht="18.75" x14ac:dyDescent="0.3">
      <c r="C12" s="78"/>
      <c r="D12" s="83"/>
      <c r="H12" s="49" t="s">
        <v>1</v>
      </c>
    </row>
    <row r="13" spans="3:8" ht="19.5" thickBot="1" x14ac:dyDescent="0.35">
      <c r="C13" s="78"/>
      <c r="D13" s="83"/>
    </row>
    <row r="14" spans="3:8" ht="27" customHeight="1" thickBot="1" x14ac:dyDescent="0.35">
      <c r="C14" s="81" t="s">
        <v>29</v>
      </c>
      <c r="D14" s="82">
        <f>+D5-D11</f>
        <v>17623812.829999998</v>
      </c>
    </row>
    <row r="15" spans="3:8" ht="19.5" thickBot="1" x14ac:dyDescent="0.35">
      <c r="C15" s="85"/>
      <c r="D15" s="85"/>
    </row>
    <row r="16" spans="3:8" ht="31.5" customHeight="1" thickBot="1" x14ac:dyDescent="0.35">
      <c r="C16" s="88" t="s">
        <v>33</v>
      </c>
      <c r="D16" s="86">
        <f>+D3-D11</f>
        <v>-16263925.99</v>
      </c>
      <c r="F16" s="5" t="s">
        <v>1</v>
      </c>
    </row>
    <row r="18" spans="4:4" x14ac:dyDescent="0.25">
      <c r="D18" s="5" t="s">
        <v>1</v>
      </c>
    </row>
    <row r="23" spans="4:4" x14ac:dyDescent="0.25">
      <c r="D23" s="5" t="s">
        <v>1</v>
      </c>
    </row>
  </sheetData>
  <pageMargins left="0.55118110236220474" right="0.70866141732283472" top="0.74803149606299213" bottom="0.7480314960629921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xSplit="1" ySplit="1" topLeftCell="B11" activePane="bottomRight" state="frozenSplit"/>
      <selection activeCell="F25" sqref="F25"/>
      <selection pane="topRight" activeCell="F25" sqref="F25"/>
      <selection pane="bottomLeft" activeCell="F25" sqref="F25"/>
      <selection pane="bottomRight" activeCell="G26" sqref="G26"/>
    </sheetView>
  </sheetViews>
  <sheetFormatPr baseColWidth="10" defaultRowHeight="15" x14ac:dyDescent="0.25"/>
  <cols>
    <col min="1" max="1" width="7.28515625" style="3" customWidth="1"/>
    <col min="2" max="2" width="13.7109375" style="3" customWidth="1"/>
    <col min="3" max="3" width="15.140625" style="125" customWidth="1"/>
    <col min="4" max="4" width="16.42578125" style="3" customWidth="1"/>
    <col min="5" max="5" width="28.5703125" style="3" customWidth="1"/>
    <col min="6" max="6" width="51.5703125" style="3" customWidth="1"/>
    <col min="7" max="7" width="12" style="3" customWidth="1"/>
    <col min="8" max="8" width="11.5703125" style="3" customWidth="1"/>
    <col min="9" max="9" width="12.7109375" style="3" customWidth="1"/>
    <col min="10" max="10" width="7" style="70" customWidth="1"/>
    <col min="11" max="11" width="13.140625" style="70" bestFit="1" customWidth="1"/>
    <col min="12" max="16384" width="11.42578125" style="70"/>
  </cols>
  <sheetData>
    <row r="1" spans="1:11" s="1" customFormat="1" ht="15.75" thickBot="1" x14ac:dyDescent="0.3">
      <c r="A1" s="98"/>
      <c r="B1" s="120" t="s">
        <v>34</v>
      </c>
      <c r="C1" s="121" t="s">
        <v>35</v>
      </c>
      <c r="D1" s="121" t="s">
        <v>36</v>
      </c>
      <c r="E1" s="121" t="s">
        <v>37</v>
      </c>
      <c r="F1" s="121" t="s">
        <v>38</v>
      </c>
      <c r="G1" s="121" t="s">
        <v>39</v>
      </c>
      <c r="H1" s="121" t="s">
        <v>40</v>
      </c>
      <c r="I1" s="122" t="s">
        <v>41</v>
      </c>
    </row>
    <row r="2" spans="1:11" x14ac:dyDescent="0.25">
      <c r="A2" s="99"/>
      <c r="B2" s="4" t="s">
        <v>42</v>
      </c>
      <c r="C2" s="123"/>
      <c r="D2" s="100"/>
      <c r="E2" s="100"/>
      <c r="F2" s="100"/>
      <c r="G2" s="101"/>
      <c r="H2" s="101"/>
      <c r="I2" s="102" t="s">
        <v>1</v>
      </c>
    </row>
    <row r="3" spans="1:11" x14ac:dyDescent="0.25">
      <c r="B3" s="4" t="s">
        <v>53</v>
      </c>
      <c r="C3" s="123"/>
      <c r="D3" s="100"/>
      <c r="E3" s="100"/>
      <c r="F3" s="100"/>
      <c r="G3" s="101"/>
      <c r="H3" s="101"/>
      <c r="I3" s="102" t="s">
        <v>1</v>
      </c>
    </row>
    <row r="4" spans="1:11" x14ac:dyDescent="0.25">
      <c r="A4" s="99"/>
      <c r="B4" s="4" t="s">
        <v>55</v>
      </c>
      <c r="C4" s="123"/>
      <c r="D4" s="100"/>
      <c r="E4" s="100"/>
      <c r="F4" s="100" t="s">
        <v>201</v>
      </c>
      <c r="G4" s="101"/>
      <c r="H4" s="101"/>
      <c r="I4" s="102">
        <v>0</v>
      </c>
      <c r="K4" s="49" t="s">
        <v>1</v>
      </c>
    </row>
    <row r="5" spans="1:11" x14ac:dyDescent="0.25">
      <c r="A5" s="99"/>
      <c r="B5" s="54" t="s">
        <v>135</v>
      </c>
      <c r="C5" s="215">
        <v>43647</v>
      </c>
      <c r="D5" s="55"/>
      <c r="E5" s="55" t="s">
        <v>325</v>
      </c>
      <c r="F5" s="55" t="s">
        <v>326</v>
      </c>
      <c r="G5" s="73">
        <v>220</v>
      </c>
      <c r="H5" s="73"/>
      <c r="I5" s="75">
        <f>+I4+G5-H5</f>
        <v>220</v>
      </c>
      <c r="K5" s="49"/>
    </row>
    <row r="6" spans="1:11" x14ac:dyDescent="0.25">
      <c r="A6" s="99"/>
      <c r="B6" s="54" t="s">
        <v>135</v>
      </c>
      <c r="C6" s="215">
        <v>43678</v>
      </c>
      <c r="D6" s="55"/>
      <c r="E6" s="55" t="s">
        <v>327</v>
      </c>
      <c r="F6" s="55" t="s">
        <v>328</v>
      </c>
      <c r="G6" s="73">
        <v>120.56</v>
      </c>
      <c r="H6" s="73"/>
      <c r="I6" s="75">
        <f t="shared" ref="I6:I15" si="0">+I5+G6-H6</f>
        <v>340.56</v>
      </c>
      <c r="K6" s="49"/>
    </row>
    <row r="7" spans="1:11" x14ac:dyDescent="0.25">
      <c r="A7" s="99"/>
      <c r="B7" s="54" t="s">
        <v>135</v>
      </c>
      <c r="C7" s="215">
        <v>43678</v>
      </c>
      <c r="D7" s="55"/>
      <c r="E7" s="55" t="s">
        <v>329</v>
      </c>
      <c r="F7" s="55" t="s">
        <v>330</v>
      </c>
      <c r="G7" s="73">
        <v>140.22999999999999</v>
      </c>
      <c r="H7" s="73"/>
      <c r="I7" s="75">
        <f t="shared" si="0"/>
        <v>480.78999999999996</v>
      </c>
      <c r="K7" s="49"/>
    </row>
    <row r="8" spans="1:11" x14ac:dyDescent="0.25">
      <c r="A8" s="99"/>
      <c r="B8" s="54" t="s">
        <v>135</v>
      </c>
      <c r="C8" s="215">
        <v>43709</v>
      </c>
      <c r="D8" s="55"/>
      <c r="E8" s="55" t="s">
        <v>331</v>
      </c>
      <c r="F8" s="55" t="s">
        <v>332</v>
      </c>
      <c r="G8" s="73">
        <v>322</v>
      </c>
      <c r="H8" s="73"/>
      <c r="I8" s="75">
        <f t="shared" si="0"/>
        <v>802.79</v>
      </c>
      <c r="K8" s="49"/>
    </row>
    <row r="9" spans="1:11" x14ac:dyDescent="0.25">
      <c r="A9" s="99"/>
      <c r="B9" s="54" t="s">
        <v>135</v>
      </c>
      <c r="C9" s="215">
        <v>43770</v>
      </c>
      <c r="D9" s="55"/>
      <c r="E9" s="55" t="s">
        <v>333</v>
      </c>
      <c r="F9" s="55" t="s">
        <v>334</v>
      </c>
      <c r="G9" s="73">
        <v>336</v>
      </c>
      <c r="H9" s="73"/>
      <c r="I9" s="75">
        <f t="shared" si="0"/>
        <v>1138.79</v>
      </c>
      <c r="K9" s="49"/>
    </row>
    <row r="10" spans="1:11" x14ac:dyDescent="0.25">
      <c r="A10" s="99"/>
      <c r="B10" s="54" t="s">
        <v>147</v>
      </c>
      <c r="C10" s="215" t="s">
        <v>335</v>
      </c>
      <c r="D10" s="55"/>
      <c r="E10" s="55"/>
      <c r="F10" s="55" t="s">
        <v>336</v>
      </c>
      <c r="G10" s="73">
        <v>8000</v>
      </c>
      <c r="H10" s="73"/>
      <c r="I10" s="75">
        <f t="shared" si="0"/>
        <v>9138.7900000000009</v>
      </c>
      <c r="K10" s="49"/>
    </row>
    <row r="11" spans="1:11" x14ac:dyDescent="0.25">
      <c r="A11" s="99"/>
      <c r="B11" s="54" t="s">
        <v>148</v>
      </c>
      <c r="C11" s="215" t="s">
        <v>301</v>
      </c>
      <c r="D11" s="55" t="s">
        <v>337</v>
      </c>
      <c r="E11" s="55" t="s">
        <v>338</v>
      </c>
      <c r="F11" s="55" t="s">
        <v>339</v>
      </c>
      <c r="G11" s="73"/>
      <c r="H11" s="73">
        <v>160</v>
      </c>
      <c r="I11" s="75">
        <f t="shared" si="0"/>
        <v>8978.7900000000009</v>
      </c>
      <c r="K11" s="49"/>
    </row>
    <row r="12" spans="1:11" x14ac:dyDescent="0.25">
      <c r="A12" s="99"/>
      <c r="B12" s="54" t="s">
        <v>148</v>
      </c>
      <c r="C12" s="215" t="s">
        <v>301</v>
      </c>
      <c r="D12" s="55" t="s">
        <v>340</v>
      </c>
      <c r="E12" s="55" t="s">
        <v>341</v>
      </c>
      <c r="F12" s="55" t="s">
        <v>342</v>
      </c>
      <c r="G12" s="73"/>
      <c r="H12" s="73">
        <v>245</v>
      </c>
      <c r="I12" s="75">
        <f t="shared" si="0"/>
        <v>8733.7900000000009</v>
      </c>
      <c r="K12" s="49"/>
    </row>
    <row r="13" spans="1:11" x14ac:dyDescent="0.25">
      <c r="A13" s="99"/>
      <c r="B13" s="54" t="s">
        <v>148</v>
      </c>
      <c r="C13" s="215" t="s">
        <v>301</v>
      </c>
      <c r="D13" s="55" t="s">
        <v>343</v>
      </c>
      <c r="E13" s="55" t="s">
        <v>344</v>
      </c>
      <c r="F13" s="55" t="s">
        <v>345</v>
      </c>
      <c r="G13" s="73"/>
      <c r="H13" s="73">
        <v>1135.55</v>
      </c>
      <c r="I13" s="75">
        <f t="shared" si="0"/>
        <v>7598.2400000000007</v>
      </c>
      <c r="K13" s="49"/>
    </row>
    <row r="14" spans="1:11" x14ac:dyDescent="0.25">
      <c r="A14" s="99"/>
      <c r="B14" s="54" t="s">
        <v>145</v>
      </c>
      <c r="C14" s="215" t="s">
        <v>301</v>
      </c>
      <c r="D14" s="55"/>
      <c r="E14" s="55"/>
      <c r="F14" s="55" t="s">
        <v>302</v>
      </c>
      <c r="G14" s="73"/>
      <c r="H14" s="73">
        <v>7504.13</v>
      </c>
      <c r="I14" s="75">
        <f t="shared" si="0"/>
        <v>94.110000000000582</v>
      </c>
      <c r="K14" s="49"/>
    </row>
    <row r="15" spans="1:11" ht="15.75" thickBot="1" x14ac:dyDescent="0.3">
      <c r="A15" s="99"/>
      <c r="B15" s="54" t="s">
        <v>146</v>
      </c>
      <c r="C15" s="215" t="s">
        <v>233</v>
      </c>
      <c r="D15" s="55"/>
      <c r="E15" s="55"/>
      <c r="F15" s="55" t="s">
        <v>346</v>
      </c>
      <c r="G15" s="73"/>
      <c r="H15" s="73">
        <v>6</v>
      </c>
      <c r="I15" s="75">
        <f t="shared" si="0"/>
        <v>88.110000000000582</v>
      </c>
      <c r="K15" s="49"/>
    </row>
    <row r="16" spans="1:11" ht="15.75" thickBot="1" x14ac:dyDescent="0.3">
      <c r="A16" s="93"/>
      <c r="B16" s="103" t="s">
        <v>56</v>
      </c>
      <c r="C16" s="124"/>
      <c r="D16" s="104"/>
      <c r="E16" s="104"/>
      <c r="F16" s="104"/>
      <c r="G16" s="105">
        <f>SUM(G5:G15)</f>
        <v>9138.7900000000009</v>
      </c>
      <c r="H16" s="105">
        <f>SUM(H5:H15)</f>
        <v>9050.68</v>
      </c>
      <c r="I16" s="106">
        <f>+I15</f>
        <v>88.110000000000582</v>
      </c>
    </row>
    <row r="17" spans="2:11" x14ac:dyDescent="0.25">
      <c r="B17" s="112"/>
      <c r="C17" s="136"/>
      <c r="D17" s="113"/>
      <c r="E17" s="113"/>
      <c r="F17" s="113"/>
      <c r="G17" s="113"/>
      <c r="H17" s="113"/>
      <c r="I17" s="114"/>
    </row>
    <row r="18" spans="2:11" ht="15.75" thickBot="1" x14ac:dyDescent="0.3">
      <c r="B18" s="112"/>
      <c r="C18" s="136"/>
      <c r="D18" s="113"/>
      <c r="E18" s="113"/>
      <c r="F18" s="113"/>
      <c r="G18" s="113"/>
      <c r="H18" s="113"/>
      <c r="I18" s="114"/>
      <c r="K18" s="49"/>
    </row>
    <row r="19" spans="2:11" ht="15.75" thickBot="1" x14ac:dyDescent="0.3">
      <c r="B19" s="112"/>
      <c r="C19" s="136"/>
      <c r="D19" s="113"/>
      <c r="E19" s="113"/>
      <c r="F19" s="130"/>
      <c r="G19" s="131" t="s">
        <v>47</v>
      </c>
      <c r="H19" s="132" t="s">
        <v>48</v>
      </c>
      <c r="I19" s="114"/>
    </row>
    <row r="20" spans="2:11" ht="15.75" thickBot="1" x14ac:dyDescent="0.3">
      <c r="B20" s="112"/>
      <c r="C20" s="136"/>
      <c r="D20" s="113"/>
      <c r="E20" s="113"/>
      <c r="F20" s="130"/>
      <c r="G20" s="115">
        <f>+I16</f>
        <v>88.110000000000582</v>
      </c>
      <c r="H20" s="115">
        <v>88.11</v>
      </c>
      <c r="I20" s="114"/>
      <c r="K20" s="49"/>
    </row>
    <row r="21" spans="2:11" ht="15.75" thickBot="1" x14ac:dyDescent="0.3">
      <c r="B21" s="112"/>
      <c r="C21" s="136"/>
      <c r="D21" s="113"/>
      <c r="E21" s="113"/>
      <c r="F21" s="133" t="s">
        <v>49</v>
      </c>
      <c r="G21" s="110">
        <f>+G20</f>
        <v>88.110000000000582</v>
      </c>
      <c r="H21" s="111">
        <f>+H20</f>
        <v>88.11</v>
      </c>
      <c r="I21" s="114"/>
    </row>
    <row r="22" spans="2:11" ht="15.75" thickBot="1" x14ac:dyDescent="0.3">
      <c r="B22" s="112"/>
      <c r="C22" s="136"/>
      <c r="D22" s="113"/>
      <c r="E22" s="113"/>
      <c r="F22" s="113"/>
      <c r="G22" s="113"/>
      <c r="H22" s="113"/>
      <c r="I22" s="114"/>
      <c r="K22" s="49"/>
    </row>
    <row r="23" spans="2:11" ht="15.75" thickBot="1" x14ac:dyDescent="0.3">
      <c r="B23" s="112"/>
      <c r="C23" s="136"/>
      <c r="D23" s="113"/>
      <c r="E23" s="113"/>
      <c r="F23" s="107" t="s">
        <v>221</v>
      </c>
      <c r="G23" s="134">
        <v>607.85</v>
      </c>
      <c r="H23" s="135">
        <f>+I16*G23</f>
        <v>53557.663500000359</v>
      </c>
      <c r="I23" s="114"/>
    </row>
    <row r="24" spans="2:11" x14ac:dyDescent="0.25">
      <c r="B24" s="112"/>
      <c r="C24" s="136"/>
      <c r="D24" s="113"/>
      <c r="E24" s="113"/>
      <c r="F24" s="113"/>
      <c r="G24" s="113"/>
      <c r="H24" s="148" t="s">
        <v>1</v>
      </c>
      <c r="I24" s="114"/>
    </row>
    <row r="25" spans="2:11" x14ac:dyDescent="0.25">
      <c r="B25" s="112"/>
      <c r="C25" s="136"/>
      <c r="D25" s="113"/>
      <c r="E25" s="142" t="s">
        <v>50</v>
      </c>
      <c r="F25" s="143"/>
      <c r="G25" s="113"/>
      <c r="H25" s="149" t="s">
        <v>1</v>
      </c>
      <c r="I25" s="114"/>
      <c r="K25" s="5"/>
    </row>
    <row r="26" spans="2:11" x14ac:dyDescent="0.25">
      <c r="B26" s="112"/>
      <c r="C26" s="136"/>
      <c r="D26" s="113"/>
      <c r="E26" s="142" t="s">
        <v>177</v>
      </c>
      <c r="F26" s="143"/>
      <c r="G26" s="113" t="s">
        <v>1</v>
      </c>
      <c r="H26" s="148" t="s">
        <v>1</v>
      </c>
      <c r="I26" s="114"/>
    </row>
    <row r="27" spans="2:11" x14ac:dyDescent="0.25">
      <c r="B27" s="112"/>
      <c r="C27" s="136"/>
      <c r="D27" s="113"/>
      <c r="E27" s="113"/>
      <c r="F27" s="113"/>
      <c r="G27" s="113"/>
      <c r="H27" s="246" t="s">
        <v>1</v>
      </c>
      <c r="I27" s="114"/>
    </row>
    <row r="28" spans="2:11" ht="15.75" thickBot="1" x14ac:dyDescent="0.3">
      <c r="B28" s="116"/>
      <c r="C28" s="137"/>
      <c r="D28" s="117"/>
      <c r="E28" s="117"/>
      <c r="F28" s="117"/>
      <c r="G28" s="117"/>
      <c r="H28" s="117"/>
      <c r="I28" s="118"/>
    </row>
    <row r="30" spans="2:11" x14ac:dyDescent="0.25">
      <c r="H30" s="171" t="s">
        <v>1</v>
      </c>
    </row>
    <row r="31" spans="2:11" x14ac:dyDescent="0.25">
      <c r="H31" s="170" t="s">
        <v>1</v>
      </c>
    </row>
    <row r="32" spans="2:11" x14ac:dyDescent="0.25">
      <c r="H32" s="170" t="s">
        <v>1</v>
      </c>
    </row>
  </sheetData>
  <pageMargins left="0.19685039370078741" right="0.19685039370078741" top="1.7716535433070868" bottom="0.23622047244094491" header="0.98425196850393704" footer="0.31496062992125984"/>
  <pageSetup scale="80" orientation="landscape" horizontalDpi="4294967294" r:id="rId1"/>
  <headerFooter>
    <oddHeader xml:space="preserve">&amp;C&amp;"Arial,Negrita"&amp;12 CONDOMINIO VISTAS A LA COLINA
Conciliacion Bancaria$ 933524456 BAC 
Enero  31  de 2019 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2"/>
  <sheetViews>
    <sheetView showGridLines="0" topLeftCell="A127" zoomScale="96" zoomScaleNormal="96" workbookViewId="0">
      <selection activeCell="D133" sqref="D133"/>
    </sheetView>
  </sheetViews>
  <sheetFormatPr baseColWidth="10" defaultColWidth="11.42578125" defaultRowHeight="15.75" x14ac:dyDescent="0.25"/>
  <cols>
    <col min="1" max="1" width="44.42578125" style="9" customWidth="1"/>
    <col min="2" max="2" width="30.28515625" style="9" customWidth="1"/>
    <col min="3" max="3" width="16.5703125" style="9" customWidth="1"/>
    <col min="4" max="4" width="12.85546875" style="9" customWidth="1"/>
    <col min="5" max="5" width="15.85546875" style="9" customWidth="1"/>
    <col min="6" max="6" width="8.5703125" style="9" customWidth="1"/>
    <col min="7" max="7" width="16.140625" style="9" customWidth="1"/>
    <col min="8" max="8" width="6.42578125" style="9" customWidth="1"/>
    <col min="9" max="9" width="2.28515625" style="9" customWidth="1"/>
    <col min="10" max="10" width="18.28515625" style="9" customWidth="1"/>
    <col min="11" max="16384" width="11.42578125" style="9"/>
  </cols>
  <sheetData>
    <row r="1" spans="1:17" ht="18" customHeight="1" thickBot="1" x14ac:dyDescent="0.3">
      <c r="A1" s="243"/>
      <c r="B1" s="244"/>
      <c r="C1" s="244"/>
      <c r="D1" s="244"/>
      <c r="E1" s="244"/>
      <c r="F1" s="244"/>
      <c r="G1" s="244"/>
      <c r="H1" s="245"/>
      <c r="I1" s="6"/>
      <c r="J1" s="7"/>
      <c r="K1" s="8"/>
      <c r="L1" s="8"/>
      <c r="M1" s="8"/>
      <c r="N1" s="8"/>
      <c r="O1" s="8"/>
      <c r="P1" s="8"/>
      <c r="Q1" s="8"/>
    </row>
    <row r="2" spans="1:17" ht="18.75" customHeight="1" thickBot="1" x14ac:dyDescent="0.3">
      <c r="A2" s="51" t="s">
        <v>133</v>
      </c>
      <c r="B2" s="12"/>
      <c r="C2" s="12"/>
      <c r="D2" s="12"/>
      <c r="E2" s="12"/>
      <c r="F2" s="13"/>
      <c r="G2" s="13"/>
      <c r="H2" s="14"/>
      <c r="I2" s="15"/>
      <c r="J2" s="7"/>
      <c r="K2" s="8"/>
      <c r="L2" s="8"/>
      <c r="M2" s="8"/>
      <c r="N2" s="8"/>
      <c r="O2" s="8"/>
      <c r="P2" s="8"/>
      <c r="Q2" s="8"/>
    </row>
    <row r="3" spans="1:17" ht="16.5" customHeight="1" thickBot="1" x14ac:dyDescent="0.3">
      <c r="A3" s="51" t="s">
        <v>7</v>
      </c>
      <c r="B3" s="12"/>
      <c r="C3" s="90" t="s">
        <v>217</v>
      </c>
      <c r="D3" s="12"/>
      <c r="E3" s="17"/>
      <c r="F3" s="13"/>
      <c r="G3" s="18"/>
      <c r="H3" s="19"/>
      <c r="I3" s="15"/>
      <c r="J3" s="7"/>
      <c r="K3" s="8"/>
      <c r="L3" s="8"/>
      <c r="M3" s="8"/>
      <c r="N3" s="8"/>
      <c r="O3" s="8"/>
      <c r="P3" s="8"/>
      <c r="Q3" s="8"/>
    </row>
    <row r="4" spans="1:17" ht="23.25" customHeight="1" thickBot="1" x14ac:dyDescent="0.3">
      <c r="A4" s="10"/>
      <c r="B4" s="15"/>
      <c r="C4" s="15"/>
      <c r="D4" s="15"/>
      <c r="E4" s="15"/>
      <c r="F4" s="15"/>
      <c r="G4" s="15"/>
      <c r="H4" s="14"/>
      <c r="I4" s="15"/>
      <c r="J4" s="7"/>
      <c r="K4" s="8"/>
      <c r="L4" s="8"/>
      <c r="M4" s="8"/>
      <c r="N4" s="8"/>
      <c r="O4" s="8"/>
      <c r="P4" s="8"/>
      <c r="Q4" s="8"/>
    </row>
    <row r="5" spans="1:17" ht="16.5" thickBot="1" x14ac:dyDescent="0.3">
      <c r="A5" s="62" t="s">
        <v>8</v>
      </c>
      <c r="B5" s="20"/>
      <c r="C5" s="90" t="s">
        <v>9</v>
      </c>
      <c r="D5" s="21"/>
      <c r="E5" s="16" t="s">
        <v>10</v>
      </c>
      <c r="F5" s="21"/>
      <c r="G5" s="16" t="s">
        <v>11</v>
      </c>
      <c r="H5" s="22"/>
      <c r="I5" s="20"/>
      <c r="J5" s="7"/>
      <c r="K5" s="8"/>
      <c r="L5" s="8"/>
      <c r="M5" s="8"/>
      <c r="N5" s="8"/>
      <c r="O5" s="8"/>
      <c r="P5" s="8"/>
      <c r="Q5" s="8"/>
    </row>
    <row r="6" spans="1:17" x14ac:dyDescent="0.25">
      <c r="A6" s="51"/>
      <c r="B6" s="20"/>
      <c r="C6" s="20"/>
      <c r="D6" s="21"/>
      <c r="E6" s="20"/>
      <c r="F6" s="21"/>
      <c r="G6" s="20"/>
      <c r="H6" s="22"/>
      <c r="I6" s="20"/>
      <c r="J6" s="7"/>
      <c r="K6" s="8"/>
      <c r="L6" s="8"/>
      <c r="M6" s="8"/>
      <c r="N6" s="8"/>
      <c r="O6" s="8"/>
      <c r="P6" s="8"/>
      <c r="Q6" s="8"/>
    </row>
    <row r="7" spans="1:17" x14ac:dyDescent="0.25">
      <c r="A7" s="52" t="s">
        <v>218</v>
      </c>
      <c r="B7" s="23"/>
      <c r="C7" s="15"/>
      <c r="D7" s="15"/>
      <c r="E7" s="15"/>
      <c r="F7" s="24" t="s">
        <v>12</v>
      </c>
      <c r="G7" s="60">
        <v>488972.6</v>
      </c>
      <c r="H7" s="25"/>
      <c r="I7" s="26"/>
      <c r="J7" s="236" t="s">
        <v>1</v>
      </c>
      <c r="K7" s="8"/>
      <c r="L7" s="8"/>
      <c r="M7" s="8"/>
      <c r="N7" s="8"/>
      <c r="O7" s="8"/>
      <c r="P7" s="8"/>
      <c r="Q7" s="8"/>
    </row>
    <row r="8" spans="1:17" x14ac:dyDescent="0.25">
      <c r="A8" s="10"/>
      <c r="B8" s="15"/>
      <c r="C8" s="27"/>
      <c r="D8" s="15"/>
      <c r="E8" s="15"/>
      <c r="F8" s="15"/>
      <c r="G8" s="15"/>
      <c r="H8" s="14"/>
      <c r="I8" s="15"/>
      <c r="J8" s="7"/>
      <c r="K8" s="8"/>
      <c r="L8" s="8"/>
      <c r="M8" s="8"/>
      <c r="N8" s="8"/>
      <c r="O8" s="8"/>
      <c r="P8" s="8"/>
      <c r="Q8" s="8"/>
    </row>
    <row r="9" spans="1:17" x14ac:dyDescent="0.25">
      <c r="A9" s="53" t="s">
        <v>13</v>
      </c>
      <c r="B9" s="23"/>
      <c r="C9" s="15"/>
      <c r="D9" s="15"/>
      <c r="E9" s="15"/>
      <c r="F9" s="15"/>
      <c r="G9" s="15"/>
      <c r="H9" s="14"/>
      <c r="I9" s="15"/>
      <c r="J9" s="7"/>
      <c r="K9" s="8"/>
      <c r="L9" s="8"/>
      <c r="M9" s="8"/>
      <c r="N9" s="8"/>
      <c r="O9" s="8"/>
      <c r="P9" s="8"/>
      <c r="Q9" s="8"/>
    </row>
    <row r="10" spans="1:17" x14ac:dyDescent="0.25">
      <c r="A10" s="93" t="s">
        <v>348</v>
      </c>
      <c r="B10" s="93" t="s">
        <v>228</v>
      </c>
      <c r="D10" s="15"/>
      <c r="E10" s="94">
        <v>172902.36</v>
      </c>
      <c r="F10" s="15"/>
      <c r="G10" s="15"/>
      <c r="H10" s="14"/>
      <c r="I10" s="15"/>
      <c r="J10" s="7"/>
      <c r="K10" s="8"/>
      <c r="L10" s="8"/>
      <c r="M10" s="8"/>
      <c r="N10" s="8"/>
      <c r="O10" s="8"/>
      <c r="P10" s="8"/>
      <c r="Q10" s="8"/>
    </row>
    <row r="11" spans="1:17" x14ac:dyDescent="0.25">
      <c r="A11" s="93" t="s">
        <v>348</v>
      </c>
      <c r="B11" s="93" t="s">
        <v>234</v>
      </c>
      <c r="D11" s="15"/>
      <c r="E11" s="94">
        <v>176212.36</v>
      </c>
      <c r="F11" s="15"/>
      <c r="G11" s="15"/>
      <c r="H11" s="14"/>
      <c r="I11" s="15"/>
      <c r="J11" s="7"/>
      <c r="K11" s="8"/>
      <c r="L11" s="8"/>
      <c r="M11" s="8"/>
      <c r="N11" s="8"/>
      <c r="O11" s="8"/>
      <c r="P11" s="8"/>
      <c r="Q11" s="8"/>
    </row>
    <row r="12" spans="1:17" x14ac:dyDescent="0.25">
      <c r="A12" s="93" t="s">
        <v>136</v>
      </c>
      <c r="B12" s="93" t="s">
        <v>224</v>
      </c>
      <c r="D12" s="15"/>
      <c r="E12" s="94">
        <v>134275.21</v>
      </c>
      <c r="F12" s="15"/>
      <c r="G12" s="15"/>
      <c r="H12" s="14"/>
      <c r="I12" s="15"/>
      <c r="J12" s="7"/>
      <c r="K12" s="8"/>
      <c r="L12" s="8"/>
      <c r="M12" s="8"/>
      <c r="N12" s="8"/>
      <c r="O12" s="8"/>
      <c r="P12" s="8"/>
      <c r="Q12" s="8"/>
    </row>
    <row r="13" spans="1:17" x14ac:dyDescent="0.25">
      <c r="A13" s="93" t="s">
        <v>178</v>
      </c>
      <c r="B13" s="93" t="s">
        <v>225</v>
      </c>
      <c r="D13" s="15"/>
      <c r="E13" s="94">
        <v>132537</v>
      </c>
      <c r="F13" s="15"/>
      <c r="G13" s="15"/>
      <c r="H13" s="14"/>
      <c r="I13" s="15"/>
      <c r="J13" s="7"/>
      <c r="K13" s="8"/>
      <c r="L13" s="8"/>
      <c r="M13" s="8"/>
      <c r="N13" s="8"/>
      <c r="O13" s="8"/>
      <c r="P13" s="8"/>
      <c r="Q13" s="8"/>
    </row>
    <row r="14" spans="1:17" x14ac:dyDescent="0.25">
      <c r="A14" s="93" t="s">
        <v>141</v>
      </c>
      <c r="B14" s="93" t="s">
        <v>226</v>
      </c>
      <c r="D14" s="15"/>
      <c r="E14" s="94">
        <v>117625</v>
      </c>
      <c r="F14" s="15"/>
      <c r="G14" s="15"/>
      <c r="H14" s="14"/>
      <c r="I14" s="15"/>
      <c r="J14" s="7"/>
      <c r="K14" s="8"/>
      <c r="L14" s="8"/>
      <c r="M14" s="8"/>
      <c r="N14" s="8"/>
      <c r="O14" s="8"/>
      <c r="P14" s="8"/>
      <c r="Q14" s="8"/>
    </row>
    <row r="15" spans="1:17" x14ac:dyDescent="0.25">
      <c r="A15" s="93" t="s">
        <v>142</v>
      </c>
      <c r="B15" s="93" t="s">
        <v>227</v>
      </c>
      <c r="D15" s="15"/>
      <c r="E15" s="94">
        <v>138028.13</v>
      </c>
      <c r="F15" s="15"/>
      <c r="G15" s="15"/>
      <c r="H15" s="14"/>
      <c r="I15" s="15"/>
      <c r="J15" s="7"/>
      <c r="K15" s="8"/>
      <c r="L15" s="8"/>
      <c r="M15" s="8"/>
      <c r="N15" s="8"/>
      <c r="O15" s="8"/>
      <c r="P15" s="8"/>
      <c r="Q15" s="8"/>
    </row>
    <row r="16" spans="1:17" x14ac:dyDescent="0.25">
      <c r="A16" s="93" t="s">
        <v>222</v>
      </c>
      <c r="B16" s="93" t="s">
        <v>223</v>
      </c>
      <c r="D16" s="15"/>
      <c r="E16" s="94">
        <v>2993</v>
      </c>
      <c r="F16" s="15"/>
      <c r="G16" s="15"/>
      <c r="H16" s="14"/>
      <c r="I16" s="15"/>
      <c r="J16" s="7"/>
      <c r="K16" s="8"/>
      <c r="L16" s="8"/>
      <c r="M16" s="8"/>
      <c r="N16" s="8"/>
      <c r="O16" s="8"/>
      <c r="P16" s="8"/>
      <c r="Q16" s="8"/>
    </row>
    <row r="17" spans="1:17" x14ac:dyDescent="0.25">
      <c r="A17" s="93" t="s">
        <v>347</v>
      </c>
      <c r="B17" s="93" t="s">
        <v>237</v>
      </c>
      <c r="D17" s="15"/>
      <c r="E17" s="94">
        <v>447971.6</v>
      </c>
      <c r="F17" s="15"/>
      <c r="G17" s="15"/>
      <c r="H17" s="14"/>
      <c r="I17" s="15"/>
      <c r="J17" s="7"/>
      <c r="K17" s="8"/>
      <c r="L17" s="8"/>
      <c r="M17" s="8"/>
      <c r="N17" s="8"/>
      <c r="O17" s="8"/>
      <c r="P17" s="8"/>
      <c r="Q17" s="8"/>
    </row>
    <row r="18" spans="1:17" x14ac:dyDescent="0.25">
      <c r="A18" s="93" t="s">
        <v>168</v>
      </c>
      <c r="B18" s="93" t="s">
        <v>235</v>
      </c>
      <c r="D18" s="15"/>
      <c r="E18" s="94">
        <v>123000</v>
      </c>
      <c r="F18" s="15"/>
      <c r="G18" s="15"/>
      <c r="H18" s="14"/>
      <c r="I18" s="15"/>
      <c r="J18" s="7"/>
      <c r="K18" s="8"/>
      <c r="L18" s="8"/>
      <c r="M18" s="8"/>
      <c r="N18" s="8"/>
      <c r="O18" s="8"/>
      <c r="P18" s="8"/>
      <c r="Q18" s="8"/>
    </row>
    <row r="19" spans="1:17" x14ac:dyDescent="0.25">
      <c r="A19" s="93" t="s">
        <v>152</v>
      </c>
      <c r="B19" s="93" t="s">
        <v>349</v>
      </c>
      <c r="D19" s="15"/>
      <c r="E19" s="73">
        <v>119998.08</v>
      </c>
      <c r="F19" s="15"/>
      <c r="G19" s="15"/>
      <c r="H19" s="14"/>
      <c r="I19" s="15"/>
      <c r="J19" s="7"/>
      <c r="K19" s="8"/>
      <c r="L19" s="8"/>
      <c r="M19" s="8"/>
      <c r="N19" s="8"/>
      <c r="O19" s="8"/>
      <c r="P19" s="8"/>
      <c r="Q19" s="8"/>
    </row>
    <row r="20" spans="1:17" x14ac:dyDescent="0.25">
      <c r="A20" s="93" t="s">
        <v>203</v>
      </c>
      <c r="B20" s="93" t="s">
        <v>239</v>
      </c>
      <c r="D20" s="15"/>
      <c r="E20" s="94">
        <v>6303</v>
      </c>
      <c r="F20" s="15"/>
      <c r="G20" s="15"/>
      <c r="H20" s="14"/>
      <c r="I20" s="15"/>
      <c r="J20" s="7"/>
      <c r="K20" s="8"/>
      <c r="L20" s="8"/>
      <c r="M20" s="8"/>
      <c r="N20" s="8"/>
      <c r="O20" s="8"/>
      <c r="P20" s="8"/>
      <c r="Q20" s="8"/>
    </row>
    <row r="21" spans="1:17" x14ac:dyDescent="0.25">
      <c r="A21" s="93" t="s">
        <v>164</v>
      </c>
      <c r="B21" s="93" t="s">
        <v>240</v>
      </c>
      <c r="D21" s="15"/>
      <c r="E21" s="94">
        <v>144000</v>
      </c>
      <c r="F21" s="15"/>
      <c r="G21" s="15"/>
      <c r="H21" s="14"/>
      <c r="I21" s="15"/>
      <c r="J21" s="7"/>
      <c r="K21" s="8"/>
      <c r="L21" s="8"/>
      <c r="M21" s="8"/>
      <c r="N21" s="8"/>
      <c r="O21" s="8"/>
      <c r="P21" s="8"/>
      <c r="Q21" s="8"/>
    </row>
    <row r="22" spans="1:17" x14ac:dyDescent="0.25">
      <c r="A22" s="93" t="s">
        <v>204</v>
      </c>
      <c r="B22" s="93" t="s">
        <v>241</v>
      </c>
      <c r="D22" s="15"/>
      <c r="E22" s="94">
        <v>155185.97</v>
      </c>
      <c r="F22" s="15"/>
      <c r="G22" s="15"/>
      <c r="H22" s="14"/>
      <c r="I22" s="15"/>
      <c r="J22" s="7"/>
      <c r="K22" s="8"/>
      <c r="L22" s="8"/>
      <c r="M22" s="8"/>
      <c r="N22" s="8"/>
      <c r="O22" s="8"/>
      <c r="P22" s="8"/>
      <c r="Q22" s="8"/>
    </row>
    <row r="23" spans="1:17" x14ac:dyDescent="0.25">
      <c r="A23" s="93" t="s">
        <v>154</v>
      </c>
      <c r="B23" s="93" t="s">
        <v>242</v>
      </c>
      <c r="D23" s="15"/>
      <c r="E23" s="94">
        <v>92319.31</v>
      </c>
      <c r="F23" s="15"/>
      <c r="G23" s="15"/>
      <c r="H23" s="14"/>
      <c r="I23" s="15"/>
      <c r="J23" s="7"/>
      <c r="K23" s="8"/>
      <c r="L23" s="8"/>
      <c r="M23" s="8"/>
      <c r="N23" s="8"/>
      <c r="O23" s="8"/>
      <c r="P23" s="8"/>
      <c r="Q23" s="8"/>
    </row>
    <row r="24" spans="1:17" x14ac:dyDescent="0.25">
      <c r="A24" s="93" t="s">
        <v>152</v>
      </c>
      <c r="B24" s="93" t="s">
        <v>243</v>
      </c>
      <c r="D24" s="15"/>
      <c r="E24" s="94">
        <v>180000</v>
      </c>
      <c r="F24" s="15"/>
      <c r="G24" s="15"/>
      <c r="H24" s="14"/>
      <c r="I24" s="15"/>
      <c r="J24" s="7"/>
      <c r="K24" s="8"/>
      <c r="L24" s="8"/>
      <c r="M24" s="8"/>
      <c r="N24" s="8"/>
      <c r="O24" s="8"/>
      <c r="P24" s="8"/>
      <c r="Q24" s="8"/>
    </row>
    <row r="25" spans="1:17" x14ac:dyDescent="0.25">
      <c r="A25" s="93" t="s">
        <v>207</v>
      </c>
      <c r="B25" s="93" t="s">
        <v>244</v>
      </c>
      <c r="D25" s="15"/>
      <c r="E25" s="94">
        <v>174519</v>
      </c>
      <c r="F25" s="15"/>
      <c r="G25" s="15"/>
      <c r="H25" s="14"/>
      <c r="I25" s="15"/>
      <c r="J25" s="7"/>
      <c r="K25" s="8"/>
      <c r="L25" s="8"/>
      <c r="M25" s="8"/>
      <c r="N25" s="8"/>
      <c r="O25" s="8"/>
      <c r="P25" s="8"/>
      <c r="Q25" s="8"/>
    </row>
    <row r="26" spans="1:17" x14ac:dyDescent="0.25">
      <c r="A26" s="93" t="s">
        <v>159</v>
      </c>
      <c r="B26" s="93" t="s">
        <v>245</v>
      </c>
      <c r="D26" s="15"/>
      <c r="E26" s="94">
        <v>134705</v>
      </c>
      <c r="F26" s="15"/>
      <c r="G26" s="15"/>
      <c r="H26" s="14"/>
      <c r="I26" s="15"/>
      <c r="J26" s="7"/>
      <c r="K26" s="8"/>
      <c r="L26" s="8"/>
      <c r="M26" s="8"/>
      <c r="N26" s="8"/>
      <c r="O26" s="8"/>
      <c r="P26" s="8"/>
      <c r="Q26" s="8"/>
    </row>
    <row r="27" spans="1:17" x14ac:dyDescent="0.25">
      <c r="A27" s="93" t="s">
        <v>188</v>
      </c>
      <c r="B27" s="93" t="s">
        <v>246</v>
      </c>
      <c r="D27" s="15"/>
      <c r="E27" s="94">
        <v>152077.28</v>
      </c>
      <c r="F27" s="15"/>
      <c r="G27" s="15"/>
      <c r="H27" s="14"/>
      <c r="I27" s="15"/>
      <c r="J27" s="7"/>
      <c r="K27" s="8"/>
      <c r="L27" s="8"/>
      <c r="M27" s="8"/>
      <c r="N27" s="8"/>
      <c r="O27" s="8"/>
      <c r="P27" s="8"/>
      <c r="Q27" s="8"/>
    </row>
    <row r="28" spans="1:17" x14ac:dyDescent="0.25">
      <c r="A28" s="93" t="s">
        <v>156</v>
      </c>
      <c r="B28" s="93" t="s">
        <v>247</v>
      </c>
      <c r="D28" s="15"/>
      <c r="E28" s="94">
        <v>128551</v>
      </c>
      <c r="F28" s="15"/>
      <c r="G28" s="15"/>
      <c r="H28" s="14"/>
      <c r="I28" s="15"/>
      <c r="J28" s="7"/>
      <c r="K28" s="8"/>
      <c r="L28" s="8"/>
      <c r="M28" s="8"/>
      <c r="N28" s="8"/>
      <c r="O28" s="8"/>
      <c r="P28" s="8"/>
      <c r="Q28" s="8"/>
    </row>
    <row r="29" spans="1:17" x14ac:dyDescent="0.25">
      <c r="A29" s="93" t="s">
        <v>156</v>
      </c>
      <c r="B29" s="93" t="s">
        <v>248</v>
      </c>
      <c r="D29" s="15"/>
      <c r="E29" s="94">
        <v>3986</v>
      </c>
      <c r="F29" s="15"/>
      <c r="G29" s="15"/>
      <c r="H29" s="14"/>
      <c r="I29" s="15"/>
      <c r="J29" s="7"/>
      <c r="K29" s="8"/>
      <c r="L29" s="8"/>
      <c r="M29" s="8"/>
      <c r="N29" s="8"/>
      <c r="O29" s="8"/>
      <c r="P29" s="8"/>
      <c r="Q29" s="8"/>
    </row>
    <row r="30" spans="1:17" x14ac:dyDescent="0.25">
      <c r="A30" s="93" t="s">
        <v>156</v>
      </c>
      <c r="B30" s="93" t="s">
        <v>249</v>
      </c>
      <c r="D30" s="15"/>
      <c r="E30" s="94">
        <v>3986</v>
      </c>
      <c r="F30" s="15"/>
      <c r="G30" s="15"/>
      <c r="H30" s="14"/>
      <c r="I30" s="15"/>
      <c r="J30" s="7"/>
      <c r="K30" s="8"/>
      <c r="L30" s="8"/>
      <c r="M30" s="8"/>
      <c r="N30" s="8"/>
      <c r="O30" s="8"/>
      <c r="P30" s="8"/>
      <c r="Q30" s="8"/>
    </row>
    <row r="31" spans="1:17" x14ac:dyDescent="0.25">
      <c r="A31" s="93" t="s">
        <v>250</v>
      </c>
      <c r="B31" s="93" t="s">
        <v>251</v>
      </c>
      <c r="D31" s="15"/>
      <c r="E31" s="94">
        <v>163858.75</v>
      </c>
      <c r="F31" s="15"/>
      <c r="G31" s="15"/>
      <c r="H31" s="14"/>
      <c r="I31" s="15"/>
      <c r="J31" s="7"/>
      <c r="K31" s="8"/>
      <c r="L31" s="8"/>
      <c r="M31" s="8"/>
      <c r="N31" s="8"/>
      <c r="O31" s="8"/>
      <c r="P31" s="8"/>
      <c r="Q31" s="8"/>
    </row>
    <row r="32" spans="1:17" x14ac:dyDescent="0.25">
      <c r="A32" s="93" t="s">
        <v>205</v>
      </c>
      <c r="B32" s="93" t="s">
        <v>252</v>
      </c>
      <c r="D32" s="15"/>
      <c r="E32" s="94">
        <v>2000</v>
      </c>
      <c r="F32" s="15"/>
      <c r="G32" s="15"/>
      <c r="H32" s="14"/>
      <c r="I32" s="15"/>
      <c r="J32" s="7"/>
      <c r="K32" s="8"/>
      <c r="L32" s="8"/>
      <c r="M32" s="8"/>
      <c r="N32" s="8"/>
      <c r="O32" s="8"/>
      <c r="P32" s="8"/>
      <c r="Q32" s="8"/>
    </row>
    <row r="33" spans="1:17" x14ac:dyDescent="0.25">
      <c r="A33" s="93" t="s">
        <v>157</v>
      </c>
      <c r="B33" s="93" t="s">
        <v>253</v>
      </c>
      <c r="D33" s="15"/>
      <c r="E33" s="94">
        <v>160336.1</v>
      </c>
      <c r="F33" s="15"/>
      <c r="G33" s="15"/>
      <c r="H33" s="14"/>
      <c r="I33" s="15"/>
      <c r="J33" s="7"/>
      <c r="K33" s="8"/>
      <c r="L33" s="8"/>
      <c r="M33" s="8"/>
      <c r="N33" s="8"/>
      <c r="O33" s="8"/>
      <c r="P33" s="8"/>
      <c r="Q33" s="8"/>
    </row>
    <row r="34" spans="1:17" x14ac:dyDescent="0.25">
      <c r="A34" s="93" t="s">
        <v>206</v>
      </c>
      <c r="B34" s="93" t="s">
        <v>254</v>
      </c>
      <c r="D34" s="15"/>
      <c r="E34" s="94">
        <v>201680</v>
      </c>
      <c r="F34" s="15"/>
      <c r="G34" s="15"/>
      <c r="H34" s="14"/>
      <c r="I34" s="15"/>
      <c r="J34" s="7"/>
      <c r="K34" s="8"/>
      <c r="L34" s="8"/>
      <c r="M34" s="8"/>
      <c r="N34" s="8"/>
      <c r="O34" s="8"/>
      <c r="P34" s="8"/>
      <c r="Q34" s="8"/>
    </row>
    <row r="35" spans="1:17" x14ac:dyDescent="0.25">
      <c r="A35" s="93" t="s">
        <v>255</v>
      </c>
      <c r="B35" s="93" t="s">
        <v>256</v>
      </c>
      <c r="D35" s="15"/>
      <c r="E35" s="94">
        <v>160489.46</v>
      </c>
      <c r="F35" s="15"/>
      <c r="G35" s="15"/>
      <c r="H35" s="14"/>
      <c r="I35" s="15"/>
      <c r="J35" s="7"/>
      <c r="K35" s="8"/>
      <c r="L35" s="8"/>
      <c r="M35" s="8"/>
      <c r="N35" s="8"/>
      <c r="O35" s="8"/>
      <c r="P35" s="8"/>
      <c r="Q35" s="8"/>
    </row>
    <row r="36" spans="1:17" x14ac:dyDescent="0.25">
      <c r="A36" s="93" t="s">
        <v>207</v>
      </c>
      <c r="B36" s="93" t="s">
        <v>257</v>
      </c>
      <c r="D36" s="15"/>
      <c r="E36" s="94">
        <v>118750</v>
      </c>
      <c r="F36" s="15"/>
      <c r="G36" s="15"/>
      <c r="H36" s="14"/>
      <c r="I36" s="15"/>
      <c r="J36" s="7"/>
      <c r="K36" s="8"/>
      <c r="L36" s="8"/>
      <c r="M36" s="8"/>
      <c r="N36" s="8"/>
      <c r="O36" s="8"/>
      <c r="P36" s="8"/>
      <c r="Q36" s="8"/>
    </row>
    <row r="37" spans="1:17" x14ac:dyDescent="0.25">
      <c r="A37" s="93" t="s">
        <v>155</v>
      </c>
      <c r="B37" s="93" t="s">
        <v>258</v>
      </c>
      <c r="D37" s="15"/>
      <c r="E37" s="94">
        <v>168633</v>
      </c>
      <c r="F37" s="15"/>
      <c r="G37" s="15"/>
      <c r="H37" s="14"/>
      <c r="I37" s="15"/>
      <c r="J37" s="7"/>
      <c r="K37" s="8"/>
      <c r="L37" s="8"/>
      <c r="M37" s="8"/>
      <c r="N37" s="8"/>
      <c r="O37" s="8"/>
      <c r="P37" s="8"/>
      <c r="Q37" s="8"/>
    </row>
    <row r="38" spans="1:17" x14ac:dyDescent="0.25">
      <c r="A38" s="93" t="s">
        <v>202</v>
      </c>
      <c r="B38" s="93" t="s">
        <v>259</v>
      </c>
      <c r="D38" s="15"/>
      <c r="E38" s="94">
        <v>6965</v>
      </c>
      <c r="F38" s="15"/>
      <c r="G38" s="15"/>
      <c r="H38" s="14"/>
      <c r="I38" s="15"/>
      <c r="J38" s="7"/>
      <c r="K38" s="8"/>
      <c r="L38" s="8"/>
      <c r="M38" s="8"/>
      <c r="N38" s="8"/>
      <c r="O38" s="8"/>
      <c r="P38" s="8"/>
      <c r="Q38" s="8"/>
    </row>
    <row r="39" spans="1:17" x14ac:dyDescent="0.25">
      <c r="A39" s="93" t="s">
        <v>160</v>
      </c>
      <c r="B39" s="93" t="s">
        <v>260</v>
      </c>
      <c r="D39" s="15"/>
      <c r="E39" s="94">
        <v>160370</v>
      </c>
      <c r="F39" s="15"/>
      <c r="G39" s="15"/>
      <c r="H39" s="14"/>
      <c r="I39" s="15"/>
      <c r="J39" s="7"/>
      <c r="K39" s="8"/>
      <c r="L39" s="8"/>
      <c r="M39" s="8"/>
      <c r="N39" s="8"/>
      <c r="O39" s="8"/>
      <c r="P39" s="8"/>
      <c r="Q39" s="8"/>
    </row>
    <row r="40" spans="1:17" x14ac:dyDescent="0.25">
      <c r="A40" s="93" t="s">
        <v>168</v>
      </c>
      <c r="B40" s="93" t="s">
        <v>261</v>
      </c>
      <c r="D40" s="15"/>
      <c r="E40" s="94">
        <v>71625</v>
      </c>
      <c r="F40" s="15"/>
      <c r="G40" s="15"/>
      <c r="H40" s="14"/>
      <c r="I40" s="15"/>
      <c r="J40" s="7"/>
      <c r="K40" s="8"/>
      <c r="L40" s="8"/>
      <c r="M40" s="8"/>
      <c r="N40" s="8"/>
      <c r="O40" s="8"/>
      <c r="P40" s="8"/>
      <c r="Q40" s="8"/>
    </row>
    <row r="41" spans="1:17" x14ac:dyDescent="0.25">
      <c r="A41" s="93" t="s">
        <v>153</v>
      </c>
      <c r="B41" s="93" t="s">
        <v>262</v>
      </c>
      <c r="D41" s="15"/>
      <c r="E41" s="94">
        <v>134049</v>
      </c>
      <c r="F41" s="15"/>
      <c r="G41" s="15"/>
      <c r="H41" s="14"/>
      <c r="I41" s="15"/>
      <c r="J41" s="7"/>
      <c r="K41" s="8"/>
      <c r="L41" s="8"/>
      <c r="M41" s="8"/>
      <c r="N41" s="8"/>
      <c r="O41" s="8"/>
      <c r="P41" s="8"/>
      <c r="Q41" s="8"/>
    </row>
    <row r="42" spans="1:17" x14ac:dyDescent="0.25">
      <c r="A42" s="93" t="s">
        <v>263</v>
      </c>
      <c r="B42" s="93" t="s">
        <v>264</v>
      </c>
      <c r="D42" s="15"/>
      <c r="E42" s="94">
        <v>156706.35</v>
      </c>
      <c r="F42" s="15"/>
      <c r="G42" s="15"/>
      <c r="H42" s="14"/>
      <c r="I42" s="15"/>
      <c r="J42" s="7"/>
      <c r="K42" s="8"/>
      <c r="L42" s="8"/>
      <c r="M42" s="8"/>
      <c r="N42" s="8"/>
      <c r="O42" s="8"/>
      <c r="P42" s="8"/>
      <c r="Q42" s="8"/>
    </row>
    <row r="43" spans="1:17" x14ac:dyDescent="0.25">
      <c r="A43" s="93" t="s">
        <v>265</v>
      </c>
      <c r="B43" s="93" t="s">
        <v>266</v>
      </c>
      <c r="D43" s="15"/>
      <c r="E43" s="94">
        <v>177468.87</v>
      </c>
      <c r="F43" s="15"/>
      <c r="G43" s="15"/>
      <c r="H43" s="14"/>
      <c r="I43" s="15"/>
      <c r="J43" s="7"/>
      <c r="K43" s="8"/>
      <c r="L43" s="8"/>
      <c r="M43" s="8"/>
      <c r="N43" s="8"/>
      <c r="O43" s="8"/>
      <c r="P43" s="8"/>
      <c r="Q43" s="8"/>
    </row>
    <row r="44" spans="1:17" x14ac:dyDescent="0.25">
      <c r="A44" s="93" t="s">
        <v>143</v>
      </c>
      <c r="B44" s="93" t="s">
        <v>267</v>
      </c>
      <c r="D44" s="15"/>
      <c r="E44" s="94">
        <v>92408.13</v>
      </c>
      <c r="F44" s="15"/>
      <c r="G44" s="15"/>
      <c r="H44" s="14"/>
      <c r="I44" s="15"/>
      <c r="J44" s="7"/>
      <c r="K44" s="8"/>
      <c r="L44" s="8"/>
      <c r="M44" s="8"/>
      <c r="N44" s="8"/>
      <c r="O44" s="8"/>
      <c r="P44" s="8"/>
      <c r="Q44" s="8"/>
    </row>
    <row r="45" spans="1:17" x14ac:dyDescent="0.25">
      <c r="A45" s="93" t="s">
        <v>208</v>
      </c>
      <c r="B45" s="93" t="s">
        <v>271</v>
      </c>
      <c r="D45" s="15"/>
      <c r="E45" s="94">
        <v>154848.46</v>
      </c>
      <c r="F45" s="15"/>
      <c r="G45" s="15"/>
      <c r="H45" s="14"/>
      <c r="I45" s="15"/>
      <c r="J45" s="7"/>
      <c r="K45" s="8"/>
      <c r="L45" s="8"/>
      <c r="M45" s="8"/>
      <c r="N45" s="8"/>
      <c r="O45" s="8"/>
      <c r="P45" s="8"/>
      <c r="Q45" s="8"/>
    </row>
    <row r="46" spans="1:17" x14ac:dyDescent="0.25">
      <c r="A46" s="93" t="s">
        <v>45</v>
      </c>
      <c r="B46" s="93" t="s">
        <v>276</v>
      </c>
      <c r="D46" s="15"/>
      <c r="E46" s="94">
        <v>3655</v>
      </c>
      <c r="F46" s="15"/>
      <c r="G46" s="15"/>
      <c r="H46" s="14"/>
      <c r="I46" s="15"/>
      <c r="J46" s="7"/>
      <c r="K46" s="8"/>
      <c r="L46" s="8"/>
      <c r="M46" s="8"/>
      <c r="N46" s="8"/>
      <c r="O46" s="8"/>
      <c r="P46" s="8"/>
      <c r="Q46" s="8"/>
    </row>
    <row r="47" spans="1:17" x14ac:dyDescent="0.25">
      <c r="A47" s="93" t="s">
        <v>207</v>
      </c>
      <c r="B47" s="93" t="s">
        <v>268</v>
      </c>
      <c r="D47" s="15"/>
      <c r="E47" s="94">
        <v>174519</v>
      </c>
      <c r="F47" s="15"/>
      <c r="G47" s="15"/>
      <c r="H47" s="14"/>
      <c r="I47" s="15"/>
      <c r="J47" s="7"/>
      <c r="K47" s="8"/>
      <c r="L47" s="8"/>
      <c r="M47" s="8"/>
      <c r="N47" s="8"/>
      <c r="O47" s="8"/>
      <c r="P47" s="8"/>
      <c r="Q47" s="8"/>
    </row>
    <row r="48" spans="1:17" x14ac:dyDescent="0.25">
      <c r="A48" s="93" t="s">
        <v>158</v>
      </c>
      <c r="B48" s="93" t="s">
        <v>269</v>
      </c>
      <c r="D48" s="15"/>
      <c r="E48" s="94">
        <v>160678.35</v>
      </c>
      <c r="F48" s="15"/>
      <c r="G48" s="15"/>
      <c r="H48" s="14"/>
      <c r="I48" s="15"/>
      <c r="J48" s="7"/>
      <c r="K48" s="8"/>
      <c r="L48" s="8"/>
      <c r="M48" s="8"/>
      <c r="N48" s="8"/>
      <c r="O48" s="8"/>
      <c r="P48" s="8"/>
      <c r="Q48" s="8"/>
    </row>
    <row r="49" spans="1:17" x14ac:dyDescent="0.25">
      <c r="A49" s="93" t="s">
        <v>206</v>
      </c>
      <c r="B49" s="93" t="s">
        <v>270</v>
      </c>
      <c r="D49" s="15"/>
      <c r="E49" s="94">
        <v>137125</v>
      </c>
      <c r="F49" s="15"/>
      <c r="G49" s="15"/>
      <c r="H49" s="14"/>
      <c r="I49" s="15"/>
      <c r="J49" s="7"/>
      <c r="K49" s="8"/>
      <c r="L49" s="8"/>
      <c r="M49" s="8"/>
      <c r="N49" s="8"/>
      <c r="O49" s="8"/>
      <c r="P49" s="8"/>
      <c r="Q49" s="8"/>
    </row>
    <row r="50" spans="1:17" x14ac:dyDescent="0.25">
      <c r="A50" s="93" t="s">
        <v>278</v>
      </c>
      <c r="B50" s="93" t="s">
        <v>279</v>
      </c>
      <c r="D50" s="15"/>
      <c r="E50" s="94">
        <v>8957</v>
      </c>
      <c r="F50" s="15"/>
      <c r="G50" s="15"/>
      <c r="H50" s="14"/>
      <c r="I50" s="15"/>
      <c r="J50" s="7"/>
      <c r="K50" s="8"/>
      <c r="L50" s="8"/>
      <c r="M50" s="8"/>
      <c r="N50" s="8"/>
      <c r="O50" s="8"/>
      <c r="P50" s="8"/>
      <c r="Q50" s="8"/>
    </row>
    <row r="51" spans="1:17" x14ac:dyDescent="0.25">
      <c r="A51" s="93" t="s">
        <v>280</v>
      </c>
      <c r="B51" s="93" t="s">
        <v>281</v>
      </c>
      <c r="D51" s="15"/>
      <c r="E51" s="94">
        <v>2000</v>
      </c>
      <c r="F51" s="15"/>
      <c r="G51" s="15"/>
      <c r="H51" s="14"/>
      <c r="I51" s="15"/>
      <c r="J51" s="7"/>
      <c r="K51" s="8"/>
      <c r="L51" s="8"/>
      <c r="M51" s="8"/>
      <c r="N51" s="8"/>
      <c r="O51" s="8"/>
      <c r="P51" s="8"/>
      <c r="Q51" s="8"/>
    </row>
    <row r="52" spans="1:17" x14ac:dyDescent="0.25">
      <c r="A52" s="93" t="s">
        <v>164</v>
      </c>
      <c r="B52" s="93" t="s">
        <v>282</v>
      </c>
      <c r="D52" s="15"/>
      <c r="E52" s="94">
        <v>39900</v>
      </c>
      <c r="F52" s="15"/>
      <c r="G52" s="15"/>
      <c r="H52" s="14"/>
      <c r="I52" s="15"/>
      <c r="J52" s="7"/>
      <c r="K52" s="8"/>
      <c r="L52" s="8"/>
      <c r="M52" s="8"/>
      <c r="N52" s="8"/>
      <c r="O52" s="8"/>
      <c r="P52" s="8"/>
      <c r="Q52" s="8"/>
    </row>
    <row r="53" spans="1:17" x14ac:dyDescent="0.25">
      <c r="A53" s="93" t="s">
        <v>278</v>
      </c>
      <c r="B53" s="93" t="s">
        <v>284</v>
      </c>
      <c r="D53" s="15"/>
      <c r="E53" s="94">
        <v>10285</v>
      </c>
      <c r="F53" s="15"/>
      <c r="G53" s="15"/>
      <c r="H53" s="14"/>
      <c r="I53" s="15"/>
      <c r="J53" s="7"/>
      <c r="K53" s="8"/>
      <c r="L53" s="8"/>
      <c r="M53" s="8"/>
      <c r="N53" s="8"/>
      <c r="O53" s="8"/>
      <c r="P53" s="8"/>
      <c r="Q53" s="8"/>
    </row>
    <row r="54" spans="1:17" x14ac:dyDescent="0.25">
      <c r="A54" s="93" t="s">
        <v>203</v>
      </c>
      <c r="B54" s="93" t="s">
        <v>285</v>
      </c>
      <c r="D54" s="15"/>
      <c r="E54" s="94">
        <v>4317</v>
      </c>
      <c r="F54" s="15"/>
      <c r="G54" s="15"/>
      <c r="H54" s="14"/>
      <c r="I54" s="15"/>
      <c r="J54" s="7"/>
      <c r="K54" s="8"/>
      <c r="L54" s="8"/>
      <c r="M54" s="8"/>
      <c r="N54" s="8"/>
      <c r="O54" s="8"/>
      <c r="P54" s="8"/>
      <c r="Q54" s="8"/>
    </row>
    <row r="55" spans="1:17" x14ac:dyDescent="0.25">
      <c r="A55" s="93" t="s">
        <v>187</v>
      </c>
      <c r="B55" s="93" t="s">
        <v>286</v>
      </c>
      <c r="D55" s="15"/>
      <c r="E55" s="94">
        <v>6000</v>
      </c>
      <c r="F55" s="15"/>
      <c r="G55" s="15"/>
      <c r="H55" s="14"/>
      <c r="I55" s="15"/>
      <c r="J55" s="7"/>
      <c r="K55" s="8"/>
      <c r="L55" s="8"/>
      <c r="M55" s="8"/>
      <c r="N55" s="8"/>
      <c r="O55" s="8"/>
      <c r="P55" s="8"/>
      <c r="Q55" s="8"/>
    </row>
    <row r="56" spans="1:17" x14ac:dyDescent="0.25">
      <c r="A56" s="93" t="s">
        <v>188</v>
      </c>
      <c r="B56" s="93" t="s">
        <v>287</v>
      </c>
      <c r="D56" s="15"/>
      <c r="E56" s="94">
        <v>122987.48</v>
      </c>
      <c r="F56" s="15"/>
      <c r="G56" s="15"/>
      <c r="H56" s="14"/>
      <c r="I56" s="15"/>
      <c r="J56" s="7"/>
      <c r="K56" s="8"/>
      <c r="L56" s="8"/>
      <c r="M56" s="8"/>
      <c r="N56" s="8"/>
      <c r="O56" s="8"/>
      <c r="P56" s="8"/>
      <c r="Q56" s="8"/>
    </row>
    <row r="57" spans="1:17" x14ac:dyDescent="0.25">
      <c r="A57" s="93" t="s">
        <v>288</v>
      </c>
      <c r="B57" s="93" t="s">
        <v>289</v>
      </c>
      <c r="D57" s="15"/>
      <c r="E57" s="94">
        <v>15599</v>
      </c>
      <c r="F57" s="15"/>
      <c r="G57" s="15"/>
      <c r="H57" s="14"/>
      <c r="I57" s="15"/>
      <c r="J57" s="7"/>
      <c r="K57" s="8"/>
      <c r="L57" s="8"/>
      <c r="M57" s="8"/>
      <c r="N57" s="8"/>
      <c r="O57" s="8"/>
      <c r="P57" s="8"/>
      <c r="Q57" s="8"/>
    </row>
    <row r="58" spans="1:17" x14ac:dyDescent="0.25">
      <c r="A58" s="93" t="s">
        <v>299</v>
      </c>
      <c r="B58" s="93" t="s">
        <v>300</v>
      </c>
      <c r="D58" s="15"/>
      <c r="E58" s="94">
        <v>105510.8</v>
      </c>
      <c r="F58" s="15"/>
      <c r="G58" s="15"/>
      <c r="H58" s="14"/>
      <c r="I58" s="15"/>
      <c r="J58" s="7"/>
      <c r="K58" s="8"/>
      <c r="L58" s="8"/>
      <c r="M58" s="8"/>
      <c r="N58" s="8"/>
      <c r="O58" s="8"/>
      <c r="P58" s="8"/>
      <c r="Q58" s="8"/>
    </row>
    <row r="59" spans="1:17" x14ac:dyDescent="0.25">
      <c r="A59" s="93" t="s">
        <v>180</v>
      </c>
      <c r="B59" s="93" t="s">
        <v>290</v>
      </c>
      <c r="D59" s="15"/>
      <c r="E59" s="94">
        <v>135860.92000000001</v>
      </c>
      <c r="F59" s="15"/>
      <c r="G59" s="15"/>
      <c r="H59" s="14"/>
      <c r="I59" s="15"/>
      <c r="J59" s="7"/>
      <c r="K59" s="8"/>
      <c r="L59" s="8"/>
      <c r="M59" s="8"/>
      <c r="N59" s="8"/>
      <c r="O59" s="8"/>
      <c r="P59" s="8"/>
      <c r="Q59" s="8"/>
    </row>
    <row r="60" spans="1:17" x14ac:dyDescent="0.25">
      <c r="A60" s="93" t="s">
        <v>296</v>
      </c>
      <c r="B60" s="93" t="s">
        <v>297</v>
      </c>
      <c r="D60" s="15"/>
      <c r="E60" s="94">
        <v>8317</v>
      </c>
      <c r="F60" s="15"/>
      <c r="G60" s="15"/>
      <c r="H60" s="14"/>
      <c r="I60" s="15"/>
      <c r="J60" s="7"/>
      <c r="K60" s="8"/>
      <c r="L60" s="8"/>
      <c r="M60" s="8"/>
      <c r="N60" s="8"/>
      <c r="O60" s="8"/>
      <c r="P60" s="8"/>
      <c r="Q60" s="8"/>
    </row>
    <row r="61" spans="1:17" x14ac:dyDescent="0.25">
      <c r="A61" s="93" t="s">
        <v>45</v>
      </c>
      <c r="B61" s="93" t="s">
        <v>291</v>
      </c>
      <c r="D61" s="15"/>
      <c r="E61" s="94">
        <v>10000</v>
      </c>
      <c r="F61" s="15"/>
      <c r="G61" s="15"/>
      <c r="H61" s="14"/>
      <c r="I61" s="15"/>
      <c r="J61" s="7"/>
      <c r="K61" s="8"/>
      <c r="L61" s="8"/>
      <c r="M61" s="8"/>
      <c r="N61" s="8"/>
      <c r="O61" s="8"/>
      <c r="P61" s="8"/>
      <c r="Q61" s="8"/>
    </row>
    <row r="62" spans="1:17" x14ac:dyDescent="0.25">
      <c r="A62" s="93" t="s">
        <v>164</v>
      </c>
      <c r="B62" s="93" t="s">
        <v>322</v>
      </c>
      <c r="D62" s="15"/>
      <c r="E62" s="94">
        <v>207000</v>
      </c>
      <c r="F62" s="15"/>
      <c r="G62" s="15"/>
      <c r="H62" s="14"/>
      <c r="I62" s="15"/>
      <c r="J62" s="7"/>
      <c r="K62" s="8"/>
      <c r="L62" s="8"/>
      <c r="M62" s="8"/>
      <c r="N62" s="8"/>
      <c r="O62" s="8"/>
      <c r="P62" s="8"/>
      <c r="Q62" s="8"/>
    </row>
    <row r="63" spans="1:17" x14ac:dyDescent="0.25">
      <c r="A63" s="93" t="s">
        <v>323</v>
      </c>
      <c r="B63" s="93" t="s">
        <v>324</v>
      </c>
      <c r="D63" s="15"/>
      <c r="E63" s="94">
        <v>205369.54</v>
      </c>
      <c r="F63" s="15"/>
      <c r="G63" s="15"/>
      <c r="H63" s="14"/>
      <c r="I63" s="15"/>
      <c r="J63" s="7"/>
      <c r="K63" s="8"/>
      <c r="L63" s="8"/>
      <c r="M63" s="8"/>
      <c r="N63" s="8"/>
      <c r="O63" s="8"/>
      <c r="P63" s="8"/>
      <c r="Q63" s="8"/>
    </row>
    <row r="64" spans="1:17" x14ac:dyDescent="0.25">
      <c r="A64" s="93" t="s">
        <v>350</v>
      </c>
      <c r="B64" s="93" t="s">
        <v>336</v>
      </c>
      <c r="D64" s="15"/>
      <c r="E64" s="94">
        <v>4857691.53</v>
      </c>
      <c r="F64" s="15"/>
      <c r="G64" s="15"/>
      <c r="H64" s="14"/>
      <c r="I64" s="15"/>
      <c r="J64" s="7"/>
      <c r="K64" s="8"/>
      <c r="L64" s="8"/>
      <c r="M64" s="8"/>
      <c r="N64" s="8"/>
      <c r="O64" s="8"/>
      <c r="P64" s="8"/>
      <c r="Q64" s="8"/>
    </row>
    <row r="65" spans="1:17" x14ac:dyDescent="0.25">
      <c r="A65" s="93" t="s">
        <v>325</v>
      </c>
      <c r="B65" s="93" t="s">
        <v>326</v>
      </c>
      <c r="D65" s="15"/>
      <c r="E65" s="94">
        <v>132000</v>
      </c>
      <c r="F65" s="15"/>
      <c r="G65" s="15"/>
      <c r="H65" s="14"/>
      <c r="I65" s="15"/>
      <c r="J65" s="7"/>
      <c r="K65" s="8"/>
      <c r="L65" s="8"/>
      <c r="M65" s="8"/>
      <c r="N65" s="8"/>
      <c r="O65" s="8"/>
      <c r="P65" s="8"/>
      <c r="Q65" s="8"/>
    </row>
    <row r="66" spans="1:17" x14ac:dyDescent="0.25">
      <c r="A66" s="93" t="s">
        <v>327</v>
      </c>
      <c r="B66" s="93" t="s">
        <v>328</v>
      </c>
      <c r="D66" s="15"/>
      <c r="E66" s="94">
        <v>72336</v>
      </c>
      <c r="F66" s="15"/>
      <c r="G66" s="15"/>
      <c r="H66" s="14"/>
      <c r="I66" s="15"/>
      <c r="J66" s="7"/>
      <c r="K66" s="8"/>
      <c r="L66" s="8"/>
      <c r="M66" s="8"/>
      <c r="N66" s="8"/>
      <c r="O66" s="8"/>
      <c r="P66" s="8"/>
      <c r="Q66" s="8"/>
    </row>
    <row r="67" spans="1:17" x14ac:dyDescent="0.25">
      <c r="A67" s="93" t="s">
        <v>329</v>
      </c>
      <c r="B67" s="93" t="s">
        <v>330</v>
      </c>
      <c r="D67" s="15"/>
      <c r="E67" s="94">
        <v>85000</v>
      </c>
      <c r="F67" s="15"/>
      <c r="G67" s="15"/>
      <c r="H67" s="14"/>
      <c r="I67" s="15"/>
      <c r="J67" s="7"/>
      <c r="K67" s="8"/>
      <c r="L67" s="8"/>
      <c r="M67" s="8"/>
      <c r="N67" s="8"/>
      <c r="O67" s="8"/>
      <c r="P67" s="8"/>
      <c r="Q67" s="8"/>
    </row>
    <row r="68" spans="1:17" x14ac:dyDescent="0.25">
      <c r="A68" s="93" t="s">
        <v>331</v>
      </c>
      <c r="B68" s="93" t="s">
        <v>332</v>
      </c>
      <c r="D68" s="15"/>
      <c r="E68" s="94">
        <v>195000</v>
      </c>
      <c r="F68" s="15"/>
      <c r="G68" s="15"/>
      <c r="H68" s="14"/>
      <c r="I68" s="15"/>
      <c r="J68" s="7"/>
      <c r="K68" s="8"/>
      <c r="L68" s="8"/>
      <c r="M68" s="8"/>
      <c r="N68" s="8"/>
      <c r="O68" s="8"/>
      <c r="P68" s="8"/>
      <c r="Q68" s="8"/>
    </row>
    <row r="69" spans="1:17" ht="16.5" thickBot="1" x14ac:dyDescent="0.3">
      <c r="A69" s="93" t="s">
        <v>333</v>
      </c>
      <c r="B69" s="93" t="s">
        <v>334</v>
      </c>
      <c r="D69" s="15"/>
      <c r="E69" s="74">
        <v>203280</v>
      </c>
      <c r="F69" s="15"/>
      <c r="G69" s="15"/>
      <c r="H69" s="14"/>
      <c r="I69" s="15"/>
      <c r="J69" s="7"/>
      <c r="K69" s="8"/>
      <c r="L69" s="8"/>
      <c r="M69" s="8"/>
      <c r="N69" s="8"/>
      <c r="O69" s="8"/>
      <c r="P69" s="8"/>
      <c r="Q69" s="8"/>
    </row>
    <row r="70" spans="1:17" ht="17.100000000000001" customHeight="1" x14ac:dyDescent="0.25">
      <c r="A70" s="93"/>
      <c r="B70" s="93"/>
      <c r="C70" s="94"/>
      <c r="D70" s="172"/>
      <c r="E70" s="73"/>
      <c r="F70" s="56"/>
      <c r="G70" s="29"/>
      <c r="H70" s="30"/>
      <c r="I70" s="29"/>
      <c r="J70" s="7"/>
      <c r="K70" s="8"/>
      <c r="L70" s="8"/>
      <c r="M70" s="8"/>
      <c r="N70" s="8"/>
      <c r="O70" s="8"/>
      <c r="P70" s="8"/>
      <c r="Q70" s="8"/>
    </row>
    <row r="71" spans="1:17" ht="17.100000000000001" customHeight="1" thickBot="1" x14ac:dyDescent="0.3">
      <c r="A71" s="54"/>
      <c r="B71" s="55"/>
      <c r="C71" s="73"/>
      <c r="D71" s="73"/>
      <c r="E71" s="48"/>
      <c r="F71" s="21"/>
      <c r="G71" s="67">
        <f>SUM(E10:E69)</f>
        <v>11574752.039999999</v>
      </c>
      <c r="H71" s="30"/>
      <c r="I71" s="26"/>
      <c r="J71" s="7"/>
      <c r="K71" s="8"/>
      <c r="L71" s="8"/>
      <c r="M71" s="8"/>
      <c r="N71" s="8"/>
      <c r="O71" s="8"/>
      <c r="P71" s="8"/>
      <c r="Q71" s="8"/>
    </row>
    <row r="72" spans="1:17" ht="17.100000000000001" customHeight="1" thickBot="1" x14ac:dyDescent="0.3">
      <c r="A72" s="72" t="s">
        <v>14</v>
      </c>
      <c r="B72" s="23"/>
      <c r="C72" s="15"/>
      <c r="D72" s="15"/>
      <c r="E72" s="71"/>
      <c r="F72" s="15"/>
      <c r="G72" s="15"/>
      <c r="H72" s="14"/>
      <c r="I72" s="15"/>
      <c r="J72" s="7"/>
      <c r="K72" s="8"/>
      <c r="L72" s="8"/>
      <c r="M72" s="8"/>
      <c r="N72" s="8"/>
      <c r="O72" s="8"/>
      <c r="P72" s="8"/>
      <c r="Q72" s="8"/>
    </row>
    <row r="73" spans="1:17" ht="17.100000000000001" customHeight="1" x14ac:dyDescent="0.25">
      <c r="A73" s="93" t="s">
        <v>175</v>
      </c>
      <c r="B73" s="23"/>
      <c r="C73" s="15"/>
      <c r="D73" s="28">
        <v>7056.39</v>
      </c>
      <c r="E73" s="71"/>
      <c r="F73" s="15"/>
      <c r="G73" s="15"/>
      <c r="H73" s="14"/>
      <c r="I73" s="15"/>
      <c r="J73" s="7"/>
      <c r="K73" s="8"/>
      <c r="L73" s="8"/>
      <c r="M73" s="8"/>
      <c r="N73" s="8"/>
      <c r="O73" s="8"/>
      <c r="P73" s="8"/>
      <c r="Q73" s="8"/>
    </row>
    <row r="74" spans="1:17" ht="17.100000000000001" customHeight="1" thickBot="1" x14ac:dyDescent="0.3">
      <c r="A74" s="96" t="s">
        <v>1</v>
      </c>
      <c r="B74" s="55"/>
      <c r="C74" s="56"/>
      <c r="D74" s="186">
        <v>0</v>
      </c>
      <c r="E74" s="28"/>
      <c r="F74" s="15"/>
      <c r="G74" s="56"/>
      <c r="H74" s="14"/>
      <c r="I74" s="15"/>
      <c r="J74" s="7"/>
      <c r="K74" s="8"/>
      <c r="L74" s="8"/>
      <c r="M74" s="8"/>
      <c r="N74" s="8"/>
      <c r="O74" s="8"/>
      <c r="P74" s="8"/>
      <c r="Q74" s="8"/>
    </row>
    <row r="75" spans="1:17" ht="17.100000000000001" customHeight="1" x14ac:dyDescent="0.25">
      <c r="A75" s="96" t="s">
        <v>1</v>
      </c>
      <c r="B75" s="11"/>
      <c r="C75" s="11"/>
      <c r="D75" s="56" t="s">
        <v>1</v>
      </c>
      <c r="E75" s="26"/>
      <c r="F75" s="31"/>
      <c r="G75" s="67">
        <f>SUM(D73:D74)</f>
        <v>7056.39</v>
      </c>
      <c r="H75" s="30"/>
      <c r="I75" s="26"/>
      <c r="J75" s="7"/>
      <c r="K75" s="8"/>
      <c r="L75" s="8"/>
      <c r="M75" s="8"/>
      <c r="N75" s="8"/>
      <c r="O75" s="8"/>
      <c r="P75" s="8"/>
      <c r="Q75" s="8"/>
    </row>
    <row r="76" spans="1:17" ht="17.100000000000001" customHeight="1" x14ac:dyDescent="0.25">
      <c r="A76" s="54"/>
      <c r="B76" s="11"/>
      <c r="C76" s="11"/>
      <c r="D76" s="61"/>
      <c r="E76" s="26"/>
      <c r="F76" s="31"/>
      <c r="G76" s="56"/>
      <c r="H76" s="30"/>
      <c r="I76" s="26"/>
      <c r="J76" s="7"/>
      <c r="K76" s="8"/>
      <c r="L76" s="8"/>
      <c r="M76" s="8"/>
      <c r="N76" s="8"/>
      <c r="O76" s="8"/>
      <c r="P76" s="8"/>
      <c r="Q76" s="8"/>
    </row>
    <row r="77" spans="1:17" ht="17.100000000000001" customHeight="1" x14ac:dyDescent="0.25">
      <c r="A77" s="52" t="s">
        <v>15</v>
      </c>
      <c r="B77" s="23"/>
      <c r="C77" s="20"/>
      <c r="D77" s="12"/>
      <c r="E77" s="32"/>
      <c r="F77" s="24" t="s">
        <v>12</v>
      </c>
      <c r="G77" s="150">
        <f>+G71+G75</f>
        <v>11581808.43</v>
      </c>
      <c r="H77" s="25"/>
      <c r="I77" s="26"/>
      <c r="J77" s="47" t="s">
        <v>1</v>
      </c>
      <c r="K77" s="8"/>
      <c r="L77" s="8"/>
      <c r="M77" s="8"/>
      <c r="N77" s="8"/>
      <c r="O77" s="8"/>
      <c r="P77" s="8"/>
      <c r="Q77" s="8"/>
    </row>
    <row r="78" spans="1:17" ht="17.100000000000001" customHeight="1" thickBot="1" x14ac:dyDescent="0.3">
      <c r="A78" s="57"/>
      <c r="B78" s="31"/>
      <c r="C78" s="31"/>
      <c r="D78" s="31"/>
      <c r="E78" s="29"/>
      <c r="F78" s="31"/>
      <c r="G78" s="31"/>
      <c r="H78" s="33"/>
      <c r="I78" s="31"/>
      <c r="J78" s="47"/>
      <c r="K78" s="8"/>
      <c r="L78" s="8"/>
      <c r="M78" s="8"/>
      <c r="N78" s="8"/>
      <c r="O78" s="8"/>
      <c r="P78" s="8"/>
      <c r="Q78" s="8"/>
    </row>
    <row r="79" spans="1:17" ht="17.100000000000001" customHeight="1" thickBot="1" x14ac:dyDescent="0.3">
      <c r="A79" s="64" t="s">
        <v>16</v>
      </c>
      <c r="B79" s="23"/>
      <c r="C79" s="34"/>
      <c r="D79" s="31"/>
      <c r="E79" s="32"/>
      <c r="F79" s="24" t="s">
        <v>12</v>
      </c>
      <c r="G79" s="63">
        <f>+G7+G77</f>
        <v>12070781.029999999</v>
      </c>
      <c r="H79" s="25"/>
      <c r="I79" s="26"/>
      <c r="J79" s="47"/>
      <c r="K79" s="8"/>
      <c r="L79" s="8"/>
      <c r="M79" s="8"/>
      <c r="N79" s="8"/>
      <c r="O79" s="8"/>
      <c r="P79" s="8"/>
      <c r="Q79" s="8"/>
    </row>
    <row r="80" spans="1:17" ht="17.100000000000001" customHeight="1" thickBot="1" x14ac:dyDescent="0.3">
      <c r="A80" s="10"/>
      <c r="B80" s="15"/>
      <c r="C80" s="15"/>
      <c r="D80" s="15"/>
      <c r="E80" s="35"/>
      <c r="F80" s="15"/>
      <c r="G80" s="35"/>
      <c r="H80" s="36"/>
      <c r="I80" s="35"/>
      <c r="J80" s="47"/>
      <c r="K80" s="8"/>
      <c r="L80" s="8"/>
      <c r="M80" s="8"/>
      <c r="N80" s="8"/>
      <c r="O80" s="8"/>
      <c r="P80" s="8"/>
      <c r="Q80" s="8"/>
    </row>
    <row r="81" spans="1:17" ht="17.100000000000001" customHeight="1" thickBot="1" x14ac:dyDescent="0.3">
      <c r="A81" s="65" t="s">
        <v>17</v>
      </c>
      <c r="B81" s="20"/>
      <c r="C81" s="15"/>
      <c r="D81" s="15"/>
      <c r="E81" s="35"/>
      <c r="F81" s="15"/>
      <c r="G81" s="35"/>
      <c r="H81" s="36"/>
      <c r="I81" s="35"/>
      <c r="J81" s="47"/>
      <c r="K81" s="8"/>
      <c r="L81" s="8"/>
      <c r="M81" s="8"/>
      <c r="N81" s="8"/>
      <c r="O81" s="8"/>
      <c r="P81" s="8"/>
      <c r="Q81" s="8"/>
    </row>
    <row r="82" spans="1:17" ht="17.100000000000001" customHeight="1" x14ac:dyDescent="0.25">
      <c r="A82" s="93" t="s">
        <v>138</v>
      </c>
      <c r="B82" s="93" t="s">
        <v>140</v>
      </c>
      <c r="D82" s="56"/>
      <c r="E82" s="94">
        <v>23257</v>
      </c>
      <c r="F82" s="12"/>
      <c r="G82" s="35"/>
      <c r="H82" s="36"/>
      <c r="I82" s="35"/>
      <c r="J82" s="7"/>
      <c r="K82" s="8"/>
      <c r="L82" s="8"/>
      <c r="M82" s="8"/>
      <c r="N82" s="8"/>
      <c r="O82" s="8"/>
      <c r="P82" s="8"/>
      <c r="Q82" s="8"/>
    </row>
    <row r="83" spans="1:17" ht="17.100000000000001" customHeight="1" x14ac:dyDescent="0.25">
      <c r="A83" s="93" t="s">
        <v>138</v>
      </c>
      <c r="B83" s="93" t="s">
        <v>140</v>
      </c>
      <c r="D83" s="56"/>
      <c r="E83" s="94">
        <v>18035</v>
      </c>
      <c r="F83" s="12"/>
      <c r="G83" s="35"/>
      <c r="H83" s="36"/>
      <c r="I83" s="35"/>
      <c r="J83" s="7"/>
      <c r="K83" s="8"/>
      <c r="L83" s="8"/>
      <c r="M83" s="8"/>
      <c r="N83" s="8"/>
      <c r="O83" s="8"/>
      <c r="P83" s="8"/>
      <c r="Q83" s="8"/>
    </row>
    <row r="84" spans="1:17" ht="17.100000000000001" customHeight="1" x14ac:dyDescent="0.25">
      <c r="A84" s="93" t="s">
        <v>138</v>
      </c>
      <c r="B84" s="93" t="s">
        <v>139</v>
      </c>
      <c r="D84" s="56"/>
      <c r="E84" s="94">
        <v>21990</v>
      </c>
      <c r="F84" s="12"/>
      <c r="G84" s="35"/>
      <c r="H84" s="36"/>
      <c r="I84" s="35"/>
      <c r="J84" s="7"/>
      <c r="K84" s="8"/>
      <c r="L84" s="8"/>
      <c r="M84" s="8"/>
      <c r="N84" s="8"/>
      <c r="O84" s="8"/>
      <c r="P84" s="8"/>
      <c r="Q84" s="8"/>
    </row>
    <row r="85" spans="1:17" ht="17.100000000000001" customHeight="1" x14ac:dyDescent="0.25">
      <c r="A85" s="93" t="s">
        <v>191</v>
      </c>
      <c r="B85" s="93" t="s">
        <v>304</v>
      </c>
      <c r="D85" s="56"/>
      <c r="E85" s="94">
        <v>91226.85</v>
      </c>
      <c r="F85" s="12"/>
      <c r="G85" s="35"/>
      <c r="H85" s="36"/>
      <c r="I85" s="35"/>
      <c r="J85" s="7"/>
      <c r="K85" s="8"/>
      <c r="L85" s="8"/>
      <c r="M85" s="8"/>
      <c r="N85" s="8"/>
      <c r="O85" s="8"/>
      <c r="P85" s="8"/>
      <c r="Q85" s="8"/>
    </row>
    <row r="86" spans="1:17" ht="17.100000000000001" customHeight="1" x14ac:dyDescent="0.25">
      <c r="A86" s="93" t="s">
        <v>149</v>
      </c>
      <c r="B86" s="93" t="s">
        <v>306</v>
      </c>
      <c r="D86" s="56"/>
      <c r="E86" s="94">
        <v>649298.34</v>
      </c>
      <c r="F86" s="12"/>
      <c r="G86" s="35"/>
      <c r="H86" s="36"/>
      <c r="I86" s="35"/>
      <c r="J86" s="7"/>
      <c r="K86" s="8"/>
      <c r="L86" s="8"/>
      <c r="M86" s="8"/>
      <c r="N86" s="8"/>
      <c r="O86" s="8"/>
      <c r="P86" s="8"/>
      <c r="Q86" s="8"/>
    </row>
    <row r="87" spans="1:17" ht="17.100000000000001" customHeight="1" x14ac:dyDescent="0.25">
      <c r="A87" s="93" t="s">
        <v>150</v>
      </c>
      <c r="B87" s="93" t="s">
        <v>308</v>
      </c>
      <c r="D87" s="56"/>
      <c r="E87" s="94">
        <v>395000</v>
      </c>
      <c r="F87" s="12"/>
      <c r="G87" s="35"/>
      <c r="H87" s="36"/>
      <c r="I87" s="35"/>
      <c r="J87" s="7"/>
      <c r="K87" s="8"/>
      <c r="L87" s="8"/>
      <c r="M87" s="8"/>
      <c r="N87" s="8"/>
      <c r="O87" s="8"/>
      <c r="P87" s="8"/>
      <c r="Q87" s="8"/>
    </row>
    <row r="88" spans="1:17" ht="17.100000000000001" customHeight="1" x14ac:dyDescent="0.25">
      <c r="A88" s="93" t="s">
        <v>190</v>
      </c>
      <c r="B88" s="93" t="s">
        <v>198</v>
      </c>
      <c r="D88" s="56"/>
      <c r="E88" s="94">
        <v>160000</v>
      </c>
      <c r="F88" s="12"/>
      <c r="G88" s="35"/>
      <c r="H88" s="36"/>
      <c r="I88" s="35"/>
      <c r="J88" s="7"/>
      <c r="K88" s="8"/>
      <c r="L88" s="8"/>
      <c r="M88" s="8"/>
      <c r="N88" s="8"/>
      <c r="O88" s="8"/>
      <c r="P88" s="8"/>
      <c r="Q88" s="8"/>
    </row>
    <row r="89" spans="1:17" ht="17.100000000000001" customHeight="1" x14ac:dyDescent="0.25">
      <c r="A89" s="93" t="s">
        <v>195</v>
      </c>
      <c r="B89" s="93" t="s">
        <v>211</v>
      </c>
      <c r="D89" s="56"/>
      <c r="E89" s="94">
        <v>150000</v>
      </c>
      <c r="F89" s="12"/>
      <c r="G89" s="35"/>
      <c r="H89" s="36"/>
      <c r="I89" s="35"/>
      <c r="J89" s="7"/>
      <c r="K89" s="8"/>
      <c r="L89" s="8"/>
      <c r="M89" s="8"/>
      <c r="N89" s="8"/>
      <c r="O89" s="8"/>
      <c r="P89" s="8"/>
      <c r="Q89" s="8"/>
    </row>
    <row r="90" spans="1:17" ht="17.100000000000001" customHeight="1" x14ac:dyDescent="0.25">
      <c r="A90" s="93" t="s">
        <v>166</v>
      </c>
      <c r="B90" s="93" t="s">
        <v>312</v>
      </c>
      <c r="D90" s="56"/>
      <c r="E90" s="94">
        <v>2460758</v>
      </c>
      <c r="F90" s="12"/>
      <c r="G90" s="35"/>
      <c r="H90" s="36"/>
      <c r="I90" s="35"/>
      <c r="J90" s="7"/>
      <c r="K90" s="8"/>
      <c r="L90" s="8"/>
      <c r="M90" s="8"/>
      <c r="N90" s="8"/>
      <c r="O90" s="8"/>
      <c r="P90" s="8"/>
      <c r="Q90" s="8"/>
    </row>
    <row r="91" spans="1:17" ht="17.100000000000001" customHeight="1" x14ac:dyDescent="0.25">
      <c r="A91" s="93" t="s">
        <v>167</v>
      </c>
      <c r="B91" s="93" t="s">
        <v>314</v>
      </c>
      <c r="D91" s="56"/>
      <c r="E91" s="94">
        <v>112000</v>
      </c>
      <c r="F91" s="12"/>
      <c r="G91" s="35"/>
      <c r="H91" s="36"/>
      <c r="I91" s="35"/>
      <c r="J91" s="7"/>
      <c r="K91" s="8"/>
      <c r="L91" s="8"/>
      <c r="M91" s="8"/>
      <c r="N91" s="8"/>
      <c r="O91" s="8"/>
      <c r="P91" s="8"/>
      <c r="Q91" s="8"/>
    </row>
    <row r="92" spans="1:17" ht="17.100000000000001" customHeight="1" x14ac:dyDescent="0.25">
      <c r="A92" s="93" t="s">
        <v>165</v>
      </c>
      <c r="B92" s="93" t="s">
        <v>213</v>
      </c>
      <c r="D92" s="56"/>
      <c r="E92" s="94">
        <v>180280</v>
      </c>
      <c r="F92" s="12"/>
      <c r="G92" s="35"/>
      <c r="H92" s="36"/>
      <c r="I92" s="35"/>
      <c r="J92" s="7"/>
      <c r="K92" s="8"/>
      <c r="L92" s="8"/>
      <c r="M92" s="8"/>
      <c r="N92" s="8"/>
      <c r="O92" s="8"/>
      <c r="P92" s="8"/>
      <c r="Q92" s="8"/>
    </row>
    <row r="93" spans="1:17" ht="17.100000000000001" customHeight="1" x14ac:dyDescent="0.25">
      <c r="A93" s="93" t="s">
        <v>169</v>
      </c>
      <c r="B93" s="93" t="s">
        <v>214</v>
      </c>
      <c r="D93" s="56"/>
      <c r="E93" s="94">
        <v>192000</v>
      </c>
      <c r="F93" s="12"/>
      <c r="G93" s="35"/>
      <c r="H93" s="36"/>
      <c r="I93" s="35"/>
      <c r="J93" s="7"/>
      <c r="K93" s="8"/>
      <c r="L93" s="8"/>
      <c r="M93" s="8"/>
      <c r="N93" s="8"/>
      <c r="O93" s="8"/>
      <c r="P93" s="8"/>
      <c r="Q93" s="8"/>
    </row>
    <row r="94" spans="1:17" ht="17.100000000000001" customHeight="1" x14ac:dyDescent="0.25">
      <c r="A94" s="93" t="s">
        <v>189</v>
      </c>
      <c r="B94" s="93" t="s">
        <v>318</v>
      </c>
      <c r="D94" s="56"/>
      <c r="E94" s="94">
        <v>184500</v>
      </c>
      <c r="F94" s="12"/>
      <c r="G94" s="35"/>
      <c r="H94" s="36"/>
      <c r="I94" s="35"/>
      <c r="J94" s="7"/>
      <c r="K94" s="8"/>
      <c r="L94" s="8"/>
      <c r="M94" s="8"/>
      <c r="N94" s="8"/>
      <c r="O94" s="8"/>
      <c r="P94" s="8"/>
      <c r="Q94" s="8"/>
    </row>
    <row r="95" spans="1:17" ht="17.100000000000001" customHeight="1" x14ac:dyDescent="0.25">
      <c r="A95" s="93" t="s">
        <v>194</v>
      </c>
      <c r="B95" s="93" t="s">
        <v>320</v>
      </c>
      <c r="D95" s="56"/>
      <c r="E95" s="94">
        <v>29188.959999999999</v>
      </c>
      <c r="F95" s="12"/>
      <c r="G95" s="35"/>
      <c r="H95" s="36"/>
      <c r="I95" s="35"/>
      <c r="J95" s="7"/>
      <c r="K95" s="8"/>
      <c r="L95" s="8"/>
      <c r="M95" s="8"/>
      <c r="N95" s="8"/>
      <c r="O95" s="8"/>
      <c r="P95" s="8"/>
      <c r="Q95" s="8"/>
    </row>
    <row r="96" spans="1:17" ht="17.100000000000001" customHeight="1" x14ac:dyDescent="0.25">
      <c r="A96" s="93" t="s">
        <v>193</v>
      </c>
      <c r="B96" s="93" t="s">
        <v>212</v>
      </c>
      <c r="D96" s="56"/>
      <c r="E96" s="94">
        <v>22600</v>
      </c>
      <c r="F96" s="12"/>
      <c r="G96" s="35"/>
      <c r="H96" s="36"/>
      <c r="I96" s="35"/>
      <c r="J96" s="7"/>
      <c r="K96" s="8"/>
      <c r="L96" s="8"/>
      <c r="M96" s="8"/>
      <c r="N96" s="8"/>
      <c r="O96" s="8"/>
      <c r="P96" s="8"/>
      <c r="Q96" s="8"/>
    </row>
    <row r="97" spans="1:17" ht="17.100000000000001" customHeight="1" x14ac:dyDescent="0.25">
      <c r="A97" s="93" t="s">
        <v>162</v>
      </c>
      <c r="B97" s="93" t="s">
        <v>163</v>
      </c>
      <c r="D97" s="56"/>
      <c r="E97" s="94">
        <v>1380346</v>
      </c>
      <c r="F97" s="12"/>
      <c r="G97" s="35"/>
      <c r="H97" s="36"/>
      <c r="I97" s="35"/>
      <c r="J97" s="7"/>
      <c r="K97" s="8"/>
      <c r="L97" s="8"/>
      <c r="M97" s="8"/>
      <c r="N97" s="8"/>
      <c r="O97" s="8"/>
      <c r="P97" s="8"/>
      <c r="Q97" s="8"/>
    </row>
    <row r="98" spans="1:17" ht="17.100000000000001" customHeight="1" x14ac:dyDescent="0.25">
      <c r="A98" s="93" t="s">
        <v>144</v>
      </c>
      <c r="B98" s="93" t="s">
        <v>196</v>
      </c>
      <c r="D98" s="56"/>
      <c r="E98" s="94">
        <v>1073315</v>
      </c>
      <c r="F98" s="12"/>
      <c r="G98" s="35"/>
      <c r="H98" s="36"/>
      <c r="I98" s="35"/>
      <c r="J98" s="7"/>
      <c r="K98" s="8"/>
      <c r="L98" s="8"/>
      <c r="M98" s="8"/>
      <c r="N98" s="8"/>
      <c r="O98" s="8"/>
      <c r="P98" s="8"/>
      <c r="Q98" s="8"/>
    </row>
    <row r="99" spans="1:17" ht="17.100000000000001" customHeight="1" x14ac:dyDescent="0.25">
      <c r="A99" s="93" t="s">
        <v>144</v>
      </c>
      <c r="B99" s="93" t="s">
        <v>161</v>
      </c>
      <c r="D99" s="56"/>
      <c r="E99" s="94">
        <v>88565</v>
      </c>
      <c r="F99" s="12"/>
      <c r="G99" s="35"/>
      <c r="H99" s="36"/>
      <c r="I99" s="35"/>
      <c r="J99" s="7"/>
      <c r="K99" s="8"/>
      <c r="L99" s="8"/>
      <c r="M99" s="8"/>
      <c r="N99" s="8"/>
      <c r="O99" s="8"/>
      <c r="P99" s="8"/>
      <c r="Q99" s="8"/>
    </row>
    <row r="100" spans="1:17" ht="17.100000000000001" customHeight="1" x14ac:dyDescent="0.25">
      <c r="A100" s="93" t="s">
        <v>144</v>
      </c>
      <c r="B100" s="93" t="s">
        <v>197</v>
      </c>
      <c r="D100" s="56"/>
      <c r="E100" s="94">
        <v>56115</v>
      </c>
      <c r="F100" s="12"/>
      <c r="G100" s="35"/>
      <c r="H100" s="36"/>
      <c r="I100" s="35"/>
      <c r="J100" s="7"/>
      <c r="K100" s="8"/>
      <c r="L100" s="8"/>
      <c r="M100" s="8"/>
      <c r="N100" s="8"/>
      <c r="O100" s="8"/>
      <c r="P100" s="8"/>
      <c r="Q100" s="8"/>
    </row>
    <row r="101" spans="1:17" ht="17.100000000000001" customHeight="1" x14ac:dyDescent="0.25">
      <c r="A101" s="93" t="s">
        <v>293</v>
      </c>
      <c r="B101" s="93" t="s">
        <v>294</v>
      </c>
      <c r="D101" s="56"/>
      <c r="E101" s="94">
        <v>10000</v>
      </c>
      <c r="F101" s="12"/>
      <c r="G101" s="35"/>
      <c r="H101" s="36"/>
      <c r="I101" s="35"/>
      <c r="J101" s="7"/>
      <c r="K101" s="8"/>
      <c r="L101" s="8"/>
      <c r="M101" s="8"/>
      <c r="N101" s="8"/>
      <c r="O101" s="8"/>
      <c r="P101" s="8"/>
      <c r="Q101" s="8"/>
    </row>
    <row r="102" spans="1:17" ht="17.100000000000001" customHeight="1" x14ac:dyDescent="0.25">
      <c r="A102" s="93" t="s">
        <v>338</v>
      </c>
      <c r="B102" s="93" t="s">
        <v>339</v>
      </c>
      <c r="D102" s="56"/>
      <c r="E102" s="94">
        <v>95200</v>
      </c>
      <c r="F102" s="12"/>
      <c r="G102" s="35"/>
      <c r="H102" s="36"/>
      <c r="I102" s="35"/>
      <c r="J102" s="7"/>
      <c r="K102" s="8"/>
      <c r="L102" s="8"/>
      <c r="M102" s="8"/>
      <c r="N102" s="8"/>
      <c r="O102" s="8"/>
      <c r="P102" s="8"/>
      <c r="Q102" s="8"/>
    </row>
    <row r="103" spans="1:17" ht="17.100000000000001" customHeight="1" x14ac:dyDescent="0.25">
      <c r="A103" s="93" t="s">
        <v>341</v>
      </c>
      <c r="B103" s="93" t="s">
        <v>342</v>
      </c>
      <c r="D103" s="56"/>
      <c r="E103" s="94">
        <v>153615</v>
      </c>
      <c r="F103" s="12"/>
      <c r="G103" s="35"/>
      <c r="H103" s="36"/>
      <c r="I103" s="35"/>
      <c r="J103" s="7"/>
      <c r="K103" s="8"/>
      <c r="L103" s="8"/>
      <c r="M103" s="8"/>
      <c r="N103" s="8"/>
      <c r="O103" s="8"/>
      <c r="P103" s="8"/>
      <c r="Q103" s="8"/>
    </row>
    <row r="104" spans="1:17" ht="17.100000000000001" customHeight="1" x14ac:dyDescent="0.25">
      <c r="A104" s="93" t="s">
        <v>344</v>
      </c>
      <c r="B104" s="93" t="s">
        <v>345</v>
      </c>
      <c r="D104" s="56"/>
      <c r="E104" s="94">
        <v>687008</v>
      </c>
      <c r="F104" s="12"/>
      <c r="G104" s="35"/>
      <c r="H104" s="36"/>
      <c r="I104" s="35"/>
      <c r="J104" s="7"/>
      <c r="K104" s="8"/>
      <c r="L104" s="8"/>
      <c r="M104" s="8"/>
      <c r="N104" s="8"/>
      <c r="O104" s="8"/>
      <c r="P104" s="8"/>
      <c r="Q104" s="8"/>
    </row>
    <row r="105" spans="1:17" ht="17.100000000000001" customHeight="1" thickBot="1" x14ac:dyDescent="0.3">
      <c r="A105" s="93"/>
      <c r="B105" s="93" t="s">
        <v>351</v>
      </c>
      <c r="D105" s="56"/>
      <c r="E105" s="74">
        <v>18699.87</v>
      </c>
      <c r="F105" s="12"/>
      <c r="G105" s="35"/>
      <c r="H105" s="36"/>
      <c r="I105" s="35"/>
      <c r="J105" s="7"/>
      <c r="K105" s="8"/>
      <c r="L105" s="8"/>
      <c r="M105" s="8"/>
      <c r="N105" s="8"/>
      <c r="O105" s="8"/>
      <c r="P105" s="8"/>
      <c r="Q105" s="8"/>
    </row>
    <row r="106" spans="1:17" ht="17.100000000000001" customHeight="1" thickBot="1" x14ac:dyDescent="0.3">
      <c r="A106" s="54"/>
      <c r="B106" s="55"/>
      <c r="C106" s="73"/>
      <c r="D106" s="56"/>
      <c r="E106" s="73"/>
      <c r="F106" s="12"/>
      <c r="G106" s="35"/>
      <c r="H106" s="36"/>
      <c r="I106" s="35"/>
      <c r="J106" s="7"/>
      <c r="K106" s="8"/>
      <c r="L106" s="8"/>
      <c r="M106" s="8"/>
      <c r="N106" s="8"/>
      <c r="O106" s="8"/>
      <c r="P106" s="8"/>
      <c r="Q106" s="8"/>
    </row>
    <row r="107" spans="1:17" ht="17.100000000000001" customHeight="1" thickBot="1" x14ac:dyDescent="0.3">
      <c r="A107" s="68" t="s">
        <v>18</v>
      </c>
      <c r="B107" s="23"/>
      <c r="C107" s="15"/>
      <c r="D107" s="15"/>
      <c r="E107" s="32"/>
      <c r="F107" s="24" t="s">
        <v>12</v>
      </c>
      <c r="G107" s="92">
        <f>SUM(E82:E105)</f>
        <v>8252998.0199999996</v>
      </c>
      <c r="H107" s="25"/>
      <c r="I107" s="26"/>
      <c r="J107" s="47"/>
      <c r="K107" s="8"/>
      <c r="L107" s="8"/>
      <c r="M107" s="8"/>
      <c r="N107" s="8"/>
      <c r="O107" s="8"/>
      <c r="P107" s="8"/>
      <c r="Q107" s="8"/>
    </row>
    <row r="108" spans="1:17" ht="17.100000000000001" customHeight="1" x14ac:dyDescent="0.25">
      <c r="A108" s="51"/>
      <c r="B108" s="20"/>
      <c r="C108" s="15"/>
      <c r="D108" s="15"/>
      <c r="E108" s="37"/>
      <c r="F108" s="15"/>
      <c r="G108" s="26"/>
      <c r="H108" s="14"/>
      <c r="I108" s="26"/>
      <c r="J108" s="47" t="s">
        <v>1</v>
      </c>
      <c r="K108" s="8"/>
      <c r="L108" s="8"/>
      <c r="M108" s="8"/>
      <c r="N108" s="8"/>
      <c r="O108" s="8"/>
      <c r="P108" s="8"/>
      <c r="Q108" s="8"/>
    </row>
    <row r="109" spans="1:17" ht="17.100000000000001" customHeight="1" x14ac:dyDescent="0.25">
      <c r="A109" s="52" t="s">
        <v>216</v>
      </c>
      <c r="B109" s="23"/>
      <c r="C109" s="15"/>
      <c r="D109" s="15"/>
      <c r="E109" s="32"/>
      <c r="F109" s="24" t="s">
        <v>12</v>
      </c>
      <c r="G109" s="97">
        <f>+G79-G107</f>
        <v>3817783.01</v>
      </c>
      <c r="H109" s="25"/>
      <c r="I109" s="26"/>
      <c r="J109" s="9" t="s">
        <v>1</v>
      </c>
      <c r="K109" s="8" t="s">
        <v>1</v>
      </c>
      <c r="L109" s="8"/>
      <c r="M109" s="8"/>
      <c r="N109" s="8"/>
      <c r="O109" s="8"/>
      <c r="P109" s="8"/>
      <c r="Q109" s="8"/>
    </row>
    <row r="110" spans="1:17" ht="17.100000000000001" customHeight="1" thickBot="1" x14ac:dyDescent="0.3">
      <c r="A110" s="10"/>
      <c r="B110" s="15"/>
      <c r="C110" s="15"/>
      <c r="D110" s="15"/>
      <c r="E110" s="15"/>
      <c r="F110" s="15"/>
      <c r="G110" s="15"/>
      <c r="H110" s="25"/>
      <c r="I110" s="26"/>
      <c r="J110" s="47" t="s">
        <v>1</v>
      </c>
      <c r="K110" s="8"/>
      <c r="L110" s="8"/>
      <c r="M110" s="8"/>
      <c r="N110" s="8"/>
      <c r="O110" s="8"/>
      <c r="P110" s="8"/>
      <c r="Q110" s="8"/>
    </row>
    <row r="111" spans="1:17" ht="17.100000000000001" customHeight="1" thickBot="1" x14ac:dyDescent="0.3">
      <c r="A111" s="38" t="s">
        <v>24</v>
      </c>
      <c r="B111" s="15"/>
      <c r="C111" s="15"/>
      <c r="D111" s="15"/>
      <c r="E111" s="15"/>
      <c r="F111" s="15"/>
      <c r="G111" s="15"/>
      <c r="H111" s="25"/>
      <c r="I111" s="26"/>
      <c r="J111" s="7"/>
      <c r="K111" s="8"/>
      <c r="L111" s="8"/>
      <c r="M111" s="8"/>
      <c r="N111" s="8"/>
      <c r="O111" s="8"/>
      <c r="P111" s="8"/>
      <c r="Q111" s="8"/>
    </row>
    <row r="112" spans="1:17" ht="17.100000000000001" customHeight="1" x14ac:dyDescent="0.25">
      <c r="A112" s="93" t="s">
        <v>189</v>
      </c>
      <c r="B112" s="94"/>
      <c r="C112" s="15"/>
      <c r="D112" s="15"/>
      <c r="E112" s="94">
        <f>[1]Hoja1!H2</f>
        <v>701600</v>
      </c>
      <c r="F112" s="15"/>
      <c r="G112" s="15"/>
      <c r="H112" s="25"/>
      <c r="I112" s="26"/>
      <c r="J112" s="7"/>
      <c r="K112" s="8"/>
      <c r="L112" s="8"/>
      <c r="M112" s="8"/>
      <c r="N112" s="8"/>
      <c r="O112" s="8"/>
      <c r="P112" s="8"/>
      <c r="Q112" s="8"/>
    </row>
    <row r="113" spans="1:17" ht="17.100000000000001" customHeight="1" x14ac:dyDescent="0.25">
      <c r="A113" s="93" t="s">
        <v>352</v>
      </c>
      <c r="B113" s="94"/>
      <c r="C113" s="15"/>
      <c r="D113" s="15"/>
      <c r="E113" s="94">
        <f>[1]Hoja1!H3-0.8</f>
        <v>754844.85</v>
      </c>
      <c r="F113" s="15"/>
      <c r="G113" s="15"/>
      <c r="H113" s="25"/>
      <c r="I113" s="26"/>
      <c r="J113" s="7"/>
      <c r="K113" s="8"/>
      <c r="L113" s="8"/>
      <c r="M113" s="8"/>
      <c r="N113" s="8"/>
      <c r="O113" s="8"/>
      <c r="P113" s="8"/>
      <c r="Q113" s="8"/>
    </row>
    <row r="114" spans="1:17" ht="17.100000000000001" customHeight="1" x14ac:dyDescent="0.25">
      <c r="A114" s="93" t="s">
        <v>338</v>
      </c>
      <c r="B114" s="94"/>
      <c r="C114" s="15"/>
      <c r="D114" s="15"/>
      <c r="E114" s="94">
        <f>[1]Hoja1!H4</f>
        <v>443724.5</v>
      </c>
      <c r="F114" s="15"/>
      <c r="G114" s="15"/>
      <c r="H114" s="25"/>
      <c r="I114" s="26"/>
      <c r="J114" s="7"/>
      <c r="K114" s="8"/>
      <c r="L114" s="8"/>
      <c r="M114" s="8"/>
      <c r="N114" s="8"/>
      <c r="O114" s="8"/>
      <c r="P114" s="8"/>
      <c r="Q114" s="8"/>
    </row>
    <row r="115" spans="1:17" ht="17.100000000000001" customHeight="1" x14ac:dyDescent="0.25">
      <c r="A115" s="93" t="s">
        <v>191</v>
      </c>
      <c r="B115" s="94"/>
      <c r="C115" s="15"/>
      <c r="D115" s="15"/>
      <c r="E115" s="94">
        <f>[1]Hoja1!H5</f>
        <v>362027.2</v>
      </c>
      <c r="F115" s="15"/>
      <c r="G115" s="15"/>
      <c r="H115" s="25"/>
      <c r="I115" s="26"/>
      <c r="J115" s="7"/>
      <c r="K115" s="8"/>
      <c r="L115" s="8"/>
      <c r="M115" s="8"/>
      <c r="N115" s="8"/>
      <c r="O115" s="8"/>
      <c r="P115" s="8"/>
      <c r="Q115" s="8"/>
    </row>
    <row r="116" spans="1:17" ht="17.100000000000001" customHeight="1" x14ac:dyDescent="0.25">
      <c r="A116" s="93" t="s">
        <v>167</v>
      </c>
      <c r="B116" s="94"/>
      <c r="C116" s="15"/>
      <c r="D116" s="15"/>
      <c r="E116" s="94">
        <f>[1]Hoja1!H7</f>
        <v>500000</v>
      </c>
      <c r="F116" s="15"/>
      <c r="G116" s="15"/>
      <c r="H116" s="25"/>
      <c r="I116" s="26"/>
      <c r="J116" s="7"/>
      <c r="K116" s="8"/>
      <c r="L116" s="8"/>
      <c r="M116" s="8"/>
      <c r="N116" s="8"/>
      <c r="O116" s="8"/>
      <c r="P116" s="8"/>
      <c r="Q116" s="8"/>
    </row>
    <row r="117" spans="1:17" ht="17.100000000000001" customHeight="1" x14ac:dyDescent="0.25">
      <c r="A117" s="93" t="s">
        <v>353</v>
      </c>
      <c r="B117" s="94"/>
      <c r="C117" s="15"/>
      <c r="D117" s="15"/>
      <c r="E117" s="94">
        <f>[1]Hoja1!H8</f>
        <v>20000</v>
      </c>
      <c r="F117" s="15"/>
      <c r="G117" s="15"/>
      <c r="H117" s="25"/>
      <c r="I117" s="26"/>
      <c r="J117" s="7"/>
      <c r="K117" s="8"/>
      <c r="L117" s="8"/>
      <c r="M117" s="8"/>
      <c r="N117" s="8"/>
      <c r="O117" s="8"/>
      <c r="P117" s="8"/>
      <c r="Q117" s="8"/>
    </row>
    <row r="118" spans="1:17" ht="17.100000000000001" customHeight="1" x14ac:dyDescent="0.25">
      <c r="A118" s="93" t="s">
        <v>169</v>
      </c>
      <c r="B118" s="94"/>
      <c r="C118" s="15"/>
      <c r="D118" s="15"/>
      <c r="E118" s="94">
        <f>[1]Hoja1!H9</f>
        <v>441000</v>
      </c>
      <c r="F118" s="15"/>
      <c r="G118" s="15"/>
      <c r="H118" s="25"/>
      <c r="I118" s="26"/>
      <c r="J118" s="7"/>
      <c r="K118" s="8"/>
      <c r="L118" s="8"/>
      <c r="M118" s="8"/>
      <c r="N118" s="8"/>
      <c r="O118" s="8"/>
      <c r="P118" s="8"/>
      <c r="Q118" s="8"/>
    </row>
    <row r="119" spans="1:17" ht="17.100000000000001" customHeight="1" x14ac:dyDescent="0.25">
      <c r="A119" s="93" t="s">
        <v>354</v>
      </c>
      <c r="B119" s="94"/>
      <c r="C119" s="15"/>
      <c r="D119" s="15"/>
      <c r="E119" s="94">
        <f>[1]Hoja1!H10</f>
        <v>35000</v>
      </c>
      <c r="F119" s="15"/>
      <c r="G119" s="15"/>
      <c r="H119" s="25"/>
      <c r="I119" s="26"/>
      <c r="J119" s="7"/>
      <c r="K119" s="8"/>
      <c r="L119" s="8"/>
      <c r="M119" s="8"/>
      <c r="N119" s="8"/>
      <c r="O119" s="8"/>
      <c r="P119" s="8"/>
      <c r="Q119" s="8"/>
    </row>
    <row r="120" spans="1:17" ht="17.100000000000001" customHeight="1" x14ac:dyDescent="0.25">
      <c r="A120" s="93" t="s">
        <v>195</v>
      </c>
      <c r="B120" s="94"/>
      <c r="C120" s="15"/>
      <c r="D120" s="15"/>
      <c r="E120" s="94">
        <f>[1]Hoja1!H11</f>
        <v>120000</v>
      </c>
      <c r="F120" s="15"/>
      <c r="G120" s="15"/>
      <c r="H120" s="25"/>
      <c r="I120" s="26"/>
      <c r="J120" s="7"/>
      <c r="K120" s="8"/>
      <c r="L120" s="8"/>
      <c r="M120" s="8"/>
      <c r="N120" s="8"/>
      <c r="O120" s="8"/>
      <c r="P120" s="8"/>
      <c r="Q120" s="8"/>
    </row>
    <row r="121" spans="1:17" ht="17.100000000000001" customHeight="1" x14ac:dyDescent="0.25">
      <c r="A121" s="93" t="s">
        <v>165</v>
      </c>
      <c r="B121" s="94"/>
      <c r="C121" s="15"/>
      <c r="D121" s="15"/>
      <c r="E121" s="94">
        <f>[1]Hoja1!H12</f>
        <v>251780.05</v>
      </c>
      <c r="F121" s="15"/>
      <c r="G121" s="15"/>
      <c r="H121" s="25"/>
      <c r="I121" s="26"/>
      <c r="J121" s="7"/>
      <c r="K121" s="8"/>
      <c r="L121" s="8"/>
      <c r="M121" s="8"/>
      <c r="N121" s="8"/>
      <c r="O121" s="8"/>
      <c r="P121" s="8"/>
      <c r="Q121" s="8"/>
    </row>
    <row r="122" spans="1:17" ht="17.100000000000001" customHeight="1" x14ac:dyDescent="0.25">
      <c r="A122" s="93" t="s">
        <v>166</v>
      </c>
      <c r="B122" s="94"/>
      <c r="C122" s="15"/>
      <c r="D122" s="15"/>
      <c r="E122" s="94">
        <f>[1]Hoja1!H13</f>
        <v>7872536</v>
      </c>
      <c r="F122" s="15"/>
      <c r="G122" s="15"/>
      <c r="H122" s="25"/>
      <c r="I122" s="26"/>
      <c r="J122" s="7"/>
      <c r="K122" s="8"/>
      <c r="L122" s="8"/>
      <c r="M122" s="8"/>
      <c r="N122" s="8"/>
      <c r="O122" s="8"/>
      <c r="P122" s="8"/>
      <c r="Q122" s="8"/>
    </row>
    <row r="123" spans="1:17" ht="17.100000000000001" customHeight="1" x14ac:dyDescent="0.25">
      <c r="A123" s="93" t="s">
        <v>149</v>
      </c>
      <c r="B123" s="94"/>
      <c r="C123" s="15"/>
      <c r="D123" s="15"/>
      <c r="E123" s="94">
        <f>[1]Hoja1!H14</f>
        <v>3033421.52</v>
      </c>
      <c r="F123" s="15"/>
      <c r="G123" s="15"/>
      <c r="H123" s="25"/>
      <c r="I123" s="26"/>
      <c r="J123" s="7"/>
      <c r="K123" s="8"/>
      <c r="L123" s="8"/>
      <c r="M123" s="8"/>
      <c r="N123" s="8"/>
      <c r="O123" s="8"/>
      <c r="P123" s="8"/>
      <c r="Q123" s="8"/>
    </row>
    <row r="124" spans="1:17" ht="17.100000000000001" customHeight="1" x14ac:dyDescent="0.25">
      <c r="A124" s="93" t="s">
        <v>150</v>
      </c>
      <c r="B124" s="94"/>
      <c r="C124" s="15"/>
      <c r="D124" s="15"/>
      <c r="E124" s="94">
        <f>[1]Hoja1!H15</f>
        <v>395000</v>
      </c>
      <c r="F124" s="15"/>
      <c r="G124" s="15"/>
      <c r="H124" s="25"/>
      <c r="I124" s="26"/>
      <c r="J124" s="7"/>
      <c r="K124" s="8"/>
      <c r="L124" s="8"/>
      <c r="M124" s="8"/>
      <c r="N124" s="8"/>
      <c r="O124" s="8"/>
      <c r="P124" s="8"/>
      <c r="Q124" s="8"/>
    </row>
    <row r="125" spans="1:17" ht="17.100000000000001" customHeight="1" x14ac:dyDescent="0.25">
      <c r="A125" s="93" t="s">
        <v>341</v>
      </c>
      <c r="B125" s="94"/>
      <c r="C125" s="15"/>
      <c r="D125" s="15"/>
      <c r="E125" s="94">
        <f>[1]Hoja1!H16</f>
        <v>405510</v>
      </c>
      <c r="F125" s="15"/>
      <c r="G125" s="15"/>
      <c r="H125" s="25"/>
      <c r="I125" s="26"/>
      <c r="J125" s="7"/>
      <c r="K125" s="8"/>
      <c r="L125" s="8"/>
      <c r="M125" s="8"/>
      <c r="N125" s="8"/>
      <c r="O125" s="8"/>
      <c r="P125" s="8"/>
      <c r="Q125" s="8"/>
    </row>
    <row r="126" spans="1:17" ht="17.100000000000001" customHeight="1" x14ac:dyDescent="0.25">
      <c r="A126" s="93" t="s">
        <v>344</v>
      </c>
      <c r="B126" s="94"/>
      <c r="C126" s="15"/>
      <c r="D126" s="15"/>
      <c r="E126" s="94">
        <f>[1]Hoja1!H17</f>
        <v>2202000</v>
      </c>
      <c r="F126" s="15"/>
      <c r="G126" s="15"/>
      <c r="H126" s="25"/>
      <c r="I126" s="26"/>
      <c r="J126" s="7"/>
      <c r="K126" s="8"/>
      <c r="L126" s="8"/>
      <c r="M126" s="8"/>
      <c r="N126" s="8"/>
      <c r="O126" s="8"/>
      <c r="P126" s="8"/>
      <c r="Q126" s="8"/>
    </row>
    <row r="127" spans="1:17" ht="17.100000000000001" customHeight="1" x14ac:dyDescent="0.25">
      <c r="A127" s="93" t="s">
        <v>355</v>
      </c>
      <c r="B127" s="94"/>
      <c r="C127" s="15"/>
      <c r="D127" s="15"/>
      <c r="E127" s="94">
        <f>[1]Hoja1!H18</f>
        <v>150000</v>
      </c>
      <c r="F127" s="15"/>
      <c r="G127" s="15"/>
      <c r="H127" s="25"/>
      <c r="I127" s="26"/>
      <c r="J127" s="7"/>
      <c r="K127" s="8"/>
      <c r="L127" s="8"/>
      <c r="M127" s="8"/>
      <c r="N127" s="8"/>
      <c r="O127" s="8"/>
      <c r="P127" s="8"/>
      <c r="Q127" s="8"/>
    </row>
    <row r="128" spans="1:17" ht="17.100000000000001" customHeight="1" x14ac:dyDescent="0.25">
      <c r="B128" s="15"/>
      <c r="C128" s="56"/>
      <c r="D128" s="73"/>
      <c r="E128" s="182">
        <f>SUM(E112:E127)</f>
        <v>17688444.119999997</v>
      </c>
      <c r="F128" s="15"/>
      <c r="G128" s="15" t="s">
        <v>1</v>
      </c>
      <c r="H128" s="25"/>
      <c r="I128" s="26"/>
      <c r="J128" s="7"/>
      <c r="K128" s="8"/>
      <c r="L128" s="8"/>
      <c r="M128" s="8"/>
      <c r="N128" s="8"/>
      <c r="O128" s="8"/>
      <c r="P128" s="8"/>
      <c r="Q128" s="8"/>
    </row>
    <row r="129" spans="1:17" ht="17.100000000000001" customHeight="1" x14ac:dyDescent="0.25">
      <c r="A129" s="174"/>
      <c r="B129" s="15"/>
      <c r="C129" s="56"/>
      <c r="D129" s="73"/>
      <c r="E129" s="15" t="s">
        <v>1</v>
      </c>
      <c r="F129" s="15"/>
      <c r="G129" s="28" t="s">
        <v>1</v>
      </c>
      <c r="H129" s="25"/>
      <c r="I129" s="26"/>
      <c r="J129" s="7"/>
      <c r="K129" s="8"/>
      <c r="L129" s="8"/>
      <c r="M129" s="8"/>
      <c r="N129" s="8"/>
      <c r="O129" s="8"/>
      <c r="P129" s="8"/>
      <c r="Q129" s="8"/>
    </row>
    <row r="130" spans="1:17" ht="17.100000000000001" customHeight="1" thickBot="1" x14ac:dyDescent="0.3">
      <c r="A130" s="58"/>
      <c r="B130" s="15"/>
      <c r="C130" s="56"/>
      <c r="D130" s="56"/>
      <c r="E130" s="28"/>
      <c r="F130" s="15"/>
      <c r="G130" s="15"/>
      <c r="H130" s="25"/>
      <c r="I130" s="26"/>
      <c r="J130" s="7"/>
      <c r="K130" s="8"/>
      <c r="L130" s="8"/>
      <c r="M130" s="8"/>
      <c r="N130" s="8"/>
      <c r="O130" s="8"/>
      <c r="P130" s="8"/>
      <c r="Q130" s="8"/>
    </row>
    <row r="131" spans="1:17" ht="17.100000000000001" customHeight="1" thickBot="1" x14ac:dyDescent="0.3">
      <c r="A131" s="38" t="s">
        <v>19</v>
      </c>
      <c r="B131" s="15"/>
      <c r="C131" s="56"/>
      <c r="D131" s="56"/>
      <c r="E131" s="28"/>
      <c r="F131" s="15"/>
      <c r="G131" s="15"/>
      <c r="H131" s="25"/>
      <c r="I131" s="26"/>
      <c r="J131" s="7"/>
      <c r="K131" s="8"/>
      <c r="L131" s="8"/>
      <c r="M131" s="8"/>
      <c r="N131" s="8"/>
      <c r="O131" s="8"/>
      <c r="P131" s="8"/>
      <c r="Q131" s="8"/>
    </row>
    <row r="132" spans="1:17" ht="17.100000000000001" customHeight="1" x14ac:dyDescent="0.25">
      <c r="A132" s="58" t="s">
        <v>23</v>
      </c>
      <c r="B132" s="15"/>
      <c r="C132" s="28" t="s">
        <v>1</v>
      </c>
      <c r="D132" s="28">
        <f>+CXC!G84</f>
        <v>33887738.82</v>
      </c>
      <c r="E132" s="15"/>
      <c r="F132" s="15"/>
      <c r="G132" s="15"/>
      <c r="H132" s="25"/>
      <c r="I132" s="26"/>
      <c r="J132" s="7"/>
      <c r="K132" s="8"/>
      <c r="L132" s="8"/>
      <c r="M132" s="8"/>
      <c r="N132" s="8"/>
      <c r="O132" s="8"/>
      <c r="P132" s="8"/>
      <c r="Q132" s="8"/>
    </row>
    <row r="133" spans="1:17" ht="17.100000000000001" customHeight="1" thickBot="1" x14ac:dyDescent="0.3">
      <c r="A133" s="58" t="s">
        <v>22</v>
      </c>
      <c r="B133" s="15"/>
      <c r="C133" s="28" t="s">
        <v>1</v>
      </c>
      <c r="D133" s="66">
        <f>+CXC!G85+CXC!G29</f>
        <v>-2321639.88</v>
      </c>
      <c r="E133" s="15"/>
      <c r="F133" s="15"/>
      <c r="G133" s="15"/>
      <c r="H133" s="25"/>
      <c r="I133" s="26"/>
      <c r="J133" s="7"/>
      <c r="K133" s="8"/>
      <c r="L133" s="8"/>
      <c r="M133" s="8"/>
      <c r="N133" s="8"/>
      <c r="O133" s="8"/>
      <c r="P133" s="8"/>
      <c r="Q133" s="8"/>
    </row>
    <row r="134" spans="1:17" ht="17.100000000000001" customHeight="1" x14ac:dyDescent="0.25">
      <c r="A134" s="69" t="s">
        <v>6</v>
      </c>
      <c r="B134" s="15"/>
      <c r="C134" s="28"/>
      <c r="D134" s="28" t="s">
        <v>1</v>
      </c>
      <c r="E134" s="97">
        <f>SUM(D132:D133)</f>
        <v>31566098.940000001</v>
      </c>
      <c r="F134" s="15"/>
      <c r="G134" s="15"/>
      <c r="H134" s="25"/>
      <c r="I134" s="26"/>
      <c r="J134" s="7"/>
      <c r="K134" s="8"/>
      <c r="L134" s="8"/>
      <c r="M134" s="8"/>
      <c r="N134" s="8"/>
      <c r="O134" s="8"/>
      <c r="P134" s="8"/>
      <c r="Q134" s="8"/>
    </row>
    <row r="135" spans="1:17" ht="17.100000000000001" customHeight="1" x14ac:dyDescent="0.25">
      <c r="A135" s="10"/>
      <c r="B135" s="15"/>
      <c r="C135" s="15"/>
      <c r="D135" s="15"/>
      <c r="E135" s="35"/>
      <c r="F135" s="15"/>
      <c r="G135" s="15"/>
      <c r="H135" s="14"/>
      <c r="I135" s="15"/>
      <c r="J135" s="7"/>
      <c r="K135" s="8"/>
      <c r="L135" s="8"/>
      <c r="M135" s="8"/>
      <c r="N135" s="8"/>
      <c r="O135" s="8"/>
      <c r="P135" s="8"/>
      <c r="Q135" s="8"/>
    </row>
    <row r="136" spans="1:17" ht="17.100000000000001" customHeight="1" x14ac:dyDescent="0.25">
      <c r="A136" s="50"/>
      <c r="B136" s="11"/>
      <c r="C136" s="15"/>
      <c r="D136" s="15"/>
      <c r="E136" s="15"/>
      <c r="F136" s="15"/>
      <c r="G136" s="173"/>
      <c r="H136" s="36"/>
      <c r="I136" s="39"/>
      <c r="J136" s="7"/>
      <c r="K136" s="8"/>
      <c r="L136" s="8"/>
      <c r="M136" s="8"/>
      <c r="N136" s="8"/>
      <c r="O136" s="8"/>
      <c r="P136" s="8"/>
      <c r="Q136" s="8"/>
    </row>
    <row r="137" spans="1:17" ht="17.100000000000001" customHeight="1" thickBot="1" x14ac:dyDescent="0.3">
      <c r="A137" s="10"/>
      <c r="B137" s="15"/>
      <c r="C137" s="40" t="s">
        <v>20</v>
      </c>
      <c r="D137" s="15"/>
      <c r="E137" s="31"/>
      <c r="F137" s="15"/>
      <c r="G137" s="35"/>
      <c r="H137" s="14"/>
      <c r="I137" s="15"/>
      <c r="J137" s="7"/>
      <c r="K137" s="8"/>
      <c r="L137" s="8"/>
      <c r="M137" s="8"/>
      <c r="N137" s="8"/>
      <c r="O137" s="8"/>
      <c r="P137" s="8"/>
      <c r="Q137" s="8"/>
    </row>
    <row r="138" spans="1:17" ht="17.100000000000001" customHeight="1" thickBot="1" x14ac:dyDescent="0.3">
      <c r="A138" s="59"/>
      <c r="B138" s="41"/>
      <c r="C138" s="40" t="s">
        <v>21</v>
      </c>
      <c r="D138" s="42"/>
      <c r="E138" s="40"/>
      <c r="F138" s="42"/>
      <c r="G138" s="43"/>
      <c r="H138" s="44"/>
      <c r="I138" s="45"/>
      <c r="J138" s="7"/>
      <c r="K138" s="8"/>
      <c r="L138" s="8"/>
      <c r="M138" s="8"/>
      <c r="N138" s="8"/>
      <c r="O138" s="8"/>
      <c r="P138" s="8"/>
      <c r="Q138" s="8"/>
    </row>
    <row r="139" spans="1:17" ht="17.100000000000001" customHeight="1" x14ac:dyDescent="0.25">
      <c r="A139" s="46"/>
      <c r="B139" s="15"/>
      <c r="C139" s="46"/>
      <c r="D139" s="46"/>
      <c r="E139" s="46"/>
      <c r="F139" s="46"/>
      <c r="G139" s="46"/>
      <c r="H139" s="46"/>
      <c r="I139" s="46"/>
      <c r="J139" s="8"/>
      <c r="K139" s="8"/>
      <c r="L139" s="8"/>
      <c r="M139" s="8"/>
      <c r="N139" s="8"/>
      <c r="O139" s="8"/>
      <c r="P139" s="8"/>
      <c r="Q139" s="8"/>
    </row>
    <row r="140" spans="1:17" ht="17.100000000000001" customHeight="1" x14ac:dyDescent="0.25">
      <c r="F140" s="46"/>
      <c r="G140" s="46"/>
      <c r="H140" s="46"/>
      <c r="I140" s="46"/>
      <c r="J140" s="8"/>
      <c r="K140" s="8"/>
      <c r="L140" s="8"/>
      <c r="M140" s="8"/>
      <c r="N140" s="8"/>
      <c r="O140" s="8"/>
      <c r="P140" s="8"/>
      <c r="Q140" s="8"/>
    </row>
    <row r="141" spans="1:17" ht="17.100000000000001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7.100000000000001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7.100000000000001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7.100000000000001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7.100000000000001" customHeight="1" x14ac:dyDescent="0.25">
      <c r="A145" s="8"/>
      <c r="B145" s="8"/>
      <c r="C145" s="8"/>
      <c r="D145" s="8"/>
      <c r="E145" s="95" t="s">
        <v>1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7.100000000000001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7.100000000000001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7.100000000000001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7.100000000000001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7.100000000000001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7.100000000000001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7.100000000000001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7.100000000000001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7.100000000000001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7.100000000000001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7.100000000000001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7.100000000000001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7.100000000000001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7.100000000000001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7.100000000000001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7.100000000000001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7.100000000000001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7.100000000000001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7.100000000000001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7.100000000000001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7.100000000000001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7.100000000000001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7.100000000000001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7.100000000000001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7.100000000000001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7.100000000000001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7.100000000000001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7.100000000000001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7.100000000000001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7.100000000000001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7.100000000000001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7.100000000000001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7.100000000000001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7.100000000000001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7.100000000000001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7.100000000000001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7.100000000000001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7.100000000000001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7.100000000000001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7.100000000000001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7.100000000000001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7.100000000000001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7.100000000000001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7.100000000000001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7.100000000000001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7.100000000000001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7.100000000000001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7.100000000000001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7.100000000000001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7.100000000000001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7.100000000000001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7.100000000000001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7.100000000000001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7.100000000000001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7.100000000000001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7.100000000000001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7.100000000000001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7.100000000000001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7.100000000000001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7.100000000000001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7.100000000000001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7.100000000000001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7.100000000000001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7.100000000000001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7.100000000000001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7.100000000000001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7.100000000000001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7.100000000000001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7.100000000000001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7.100000000000001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7.100000000000001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7.100000000000001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7.100000000000001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7.100000000000001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7.100000000000001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7.100000000000001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7.100000000000001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7.100000000000001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7.100000000000001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7.100000000000001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7.100000000000001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7.100000000000001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7.100000000000001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7.100000000000001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7.100000000000001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7.100000000000001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7.100000000000001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7.100000000000001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7.100000000000001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7.100000000000001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7.100000000000001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7.100000000000001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7.100000000000001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7.100000000000001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7.100000000000001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7.100000000000001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7.100000000000001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7.100000000000001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7.100000000000001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7.100000000000001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7.100000000000001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7.100000000000001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7.100000000000001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7.100000000000001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7.100000000000001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7.100000000000001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7.100000000000001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7.100000000000001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7.100000000000001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7.100000000000001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7.100000000000001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7.100000000000001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7.100000000000001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7.100000000000001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7.100000000000001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7.100000000000001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7.100000000000001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7.100000000000001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7.100000000000001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7.100000000000001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7.100000000000001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7.100000000000001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7.100000000000001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7.100000000000001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7.100000000000001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7.100000000000001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7.100000000000001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7.100000000000001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7.100000000000001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7.100000000000001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7.100000000000001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7.100000000000001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7.100000000000001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7.100000000000001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7.100000000000001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7.100000000000001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7.100000000000001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7.100000000000001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7.100000000000001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7.100000000000001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7.100000000000001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7.100000000000001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7.100000000000001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7.100000000000001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7.100000000000001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7.100000000000001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7.100000000000001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7.100000000000001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7.100000000000001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7.100000000000001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7.100000000000001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7.100000000000001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7.100000000000001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7.100000000000001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7.100000000000001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7.100000000000001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7.100000000000001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7.100000000000001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7.100000000000001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7.100000000000001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7.100000000000001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7.100000000000001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7.100000000000001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7.100000000000001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7.100000000000001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7.100000000000001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7.100000000000001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7.100000000000001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7.100000000000001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7.100000000000001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</sheetData>
  <mergeCells count="1">
    <mergeCell ref="A1:H1"/>
  </mergeCells>
  <pageMargins left="0.47244094488188981" right="0.27559055118110237" top="0.59055118110236227" bottom="0.70866141732283472" header="0.19685039370078741" footer="0.78740157480314965"/>
  <pageSetup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pane xSplit="2" ySplit="1" topLeftCell="C74" activePane="bottomRight" state="frozenSplit"/>
      <selection pane="topRight" activeCell="D1" sqref="D1"/>
      <selection pane="bottomLeft" activeCell="A2" sqref="A2"/>
      <selection pane="bottomRight" activeCell="C91" sqref="C91"/>
    </sheetView>
  </sheetViews>
  <sheetFormatPr baseColWidth="10" defaultRowHeight="15" x14ac:dyDescent="0.25"/>
  <cols>
    <col min="1" max="1" width="4" style="2" customWidth="1"/>
    <col min="2" max="2" width="34.85546875" style="2" customWidth="1"/>
    <col min="3" max="3" width="13.140625" style="3" bestFit="1" customWidth="1"/>
    <col min="4" max="4" width="11.5703125" style="3" bestFit="1" customWidth="1"/>
    <col min="5" max="5" width="11.85546875" style="3" customWidth="1"/>
    <col min="6" max="6" width="12.5703125" style="3" customWidth="1"/>
    <col min="7" max="7" width="14.140625" style="70" bestFit="1" customWidth="1"/>
    <col min="8" max="8" width="22.42578125" style="70" customWidth="1"/>
    <col min="9" max="9" width="13.140625" style="70" bestFit="1" customWidth="1"/>
    <col min="10" max="16384" width="11.42578125" style="70"/>
  </cols>
  <sheetData>
    <row r="1" spans="1:7" ht="15.75" thickBot="1" x14ac:dyDescent="0.3">
      <c r="A1" s="187"/>
      <c r="B1" s="188"/>
      <c r="C1" s="188" t="s">
        <v>2</v>
      </c>
      <c r="D1" s="188" t="s">
        <v>3</v>
      </c>
      <c r="E1" s="188" t="s">
        <v>4</v>
      </c>
      <c r="F1" s="188" t="s">
        <v>5</v>
      </c>
      <c r="G1" s="189" t="s">
        <v>0</v>
      </c>
    </row>
    <row r="2" spans="1:7" ht="15.75" thickBot="1" x14ac:dyDescent="0.3">
      <c r="A2" s="4" t="s">
        <v>182</v>
      </c>
      <c r="B2" s="100"/>
      <c r="C2" s="73"/>
      <c r="D2" s="73"/>
      <c r="E2" s="73"/>
      <c r="F2" s="73"/>
      <c r="G2" s="75"/>
    </row>
    <row r="3" spans="1:7" x14ac:dyDescent="0.25">
      <c r="A3" s="179" t="s">
        <v>356</v>
      </c>
      <c r="B3" s="180"/>
      <c r="C3" s="219">
        <v>-64366.58</v>
      </c>
      <c r="D3" s="219">
        <v>-126639.3</v>
      </c>
      <c r="E3" s="219">
        <v>-113895</v>
      </c>
      <c r="F3" s="219">
        <v>-187171</v>
      </c>
      <c r="G3" s="181">
        <f>ROUND(SUM(C3:F3),5)</f>
        <v>-492071.88</v>
      </c>
    </row>
    <row r="4" spans="1:7" x14ac:dyDescent="0.25">
      <c r="A4" s="4" t="s">
        <v>357</v>
      </c>
      <c r="B4" s="100"/>
      <c r="C4" s="73">
        <v>-290938.12</v>
      </c>
      <c r="D4" s="73">
        <v>0</v>
      </c>
      <c r="E4" s="73">
        <v>0</v>
      </c>
      <c r="F4" s="73">
        <v>0</v>
      </c>
      <c r="G4" s="75">
        <f>ROUND(SUM(C4:F4),5)</f>
        <v>-290938.12</v>
      </c>
    </row>
    <row r="5" spans="1:7" x14ac:dyDescent="0.25">
      <c r="A5" s="4" t="s">
        <v>358</v>
      </c>
      <c r="B5" s="100"/>
      <c r="C5" s="73">
        <v>-169902.36</v>
      </c>
      <c r="D5" s="73">
        <v>0</v>
      </c>
      <c r="E5" s="73">
        <v>0</v>
      </c>
      <c r="F5" s="73">
        <v>0</v>
      </c>
      <c r="G5" s="75">
        <f>ROUND(SUM(C5:F5),5)</f>
        <v>-169902.36</v>
      </c>
    </row>
    <row r="6" spans="1:7" x14ac:dyDescent="0.25">
      <c r="A6" s="4" t="s">
        <v>359</v>
      </c>
      <c r="B6" s="100"/>
      <c r="C6" s="73">
        <v>-40411.08</v>
      </c>
      <c r="D6" s="73">
        <v>0</v>
      </c>
      <c r="E6" s="73">
        <v>0</v>
      </c>
      <c r="F6" s="73">
        <v>0</v>
      </c>
      <c r="G6" s="75">
        <f>ROUND(SUM(C6:F6),5)</f>
        <v>-40411.08</v>
      </c>
    </row>
    <row r="7" spans="1:7" x14ac:dyDescent="0.25">
      <c r="A7" s="4" t="s">
        <v>360</v>
      </c>
      <c r="B7" s="100"/>
      <c r="C7" s="73">
        <v>-17089.72</v>
      </c>
      <c r="D7" s="73">
        <v>0</v>
      </c>
      <c r="E7" s="73">
        <v>0</v>
      </c>
      <c r="F7" s="73">
        <v>0</v>
      </c>
      <c r="G7" s="75">
        <f>ROUND(SUM(C7:F7),5)</f>
        <v>-17089.72</v>
      </c>
    </row>
    <row r="8" spans="1:7" x14ac:dyDescent="0.25">
      <c r="A8" s="4" t="s">
        <v>361</v>
      </c>
      <c r="B8" s="100"/>
      <c r="C8" s="73">
        <v>-12708.74</v>
      </c>
      <c r="D8" s="73">
        <v>0</v>
      </c>
      <c r="E8" s="73">
        <v>0</v>
      </c>
      <c r="F8" s="73">
        <v>0</v>
      </c>
      <c r="G8" s="75">
        <f>ROUND(SUM(C8:F8),5)</f>
        <v>-12708.74</v>
      </c>
    </row>
    <row r="9" spans="1:7" x14ac:dyDescent="0.25">
      <c r="A9" s="4" t="s">
        <v>362</v>
      </c>
      <c r="B9" s="100"/>
      <c r="C9" s="73">
        <v>-5673</v>
      </c>
      <c r="D9" s="73">
        <v>0</v>
      </c>
      <c r="E9" s="73">
        <v>0</v>
      </c>
      <c r="F9" s="73">
        <v>0</v>
      </c>
      <c r="G9" s="75">
        <f>ROUND(SUM(C9:F9),5)</f>
        <v>-5673</v>
      </c>
    </row>
    <row r="10" spans="1:7" x14ac:dyDescent="0.25">
      <c r="A10" s="4" t="s">
        <v>363</v>
      </c>
      <c r="B10" s="100"/>
      <c r="C10" s="73">
        <v>-4317</v>
      </c>
      <c r="D10" s="73">
        <v>0</v>
      </c>
      <c r="E10" s="73">
        <v>0</v>
      </c>
      <c r="F10" s="73">
        <v>0</v>
      </c>
      <c r="G10" s="75">
        <f>ROUND(SUM(C10:F10),5)</f>
        <v>-4317</v>
      </c>
    </row>
    <row r="11" spans="1:7" x14ac:dyDescent="0.25">
      <c r="A11" s="4" t="s">
        <v>364</v>
      </c>
      <c r="B11" s="100"/>
      <c r="C11" s="73">
        <v>-3655</v>
      </c>
      <c r="D11" s="73">
        <v>0</v>
      </c>
      <c r="E11" s="73">
        <v>0</v>
      </c>
      <c r="F11" s="73">
        <v>0</v>
      </c>
      <c r="G11" s="75">
        <f>ROUND(SUM(C11:F11),5)</f>
        <v>-3655</v>
      </c>
    </row>
    <row r="12" spans="1:7" ht="15.75" thickBot="1" x14ac:dyDescent="0.3">
      <c r="A12" s="4" t="s">
        <v>365</v>
      </c>
      <c r="B12" s="100"/>
      <c r="C12" s="73">
        <v>-2000</v>
      </c>
      <c r="D12" s="73">
        <v>0</v>
      </c>
      <c r="E12" s="73">
        <v>0</v>
      </c>
      <c r="F12" s="73">
        <v>0</v>
      </c>
      <c r="G12" s="75">
        <f>ROUND(SUM(C12:F12),5)</f>
        <v>-2000</v>
      </c>
    </row>
    <row r="13" spans="1:7" ht="15.75" thickBot="1" x14ac:dyDescent="0.3">
      <c r="A13" s="190" t="s">
        <v>181</v>
      </c>
      <c r="B13" s="191"/>
      <c r="C13" s="192">
        <f>SUM(C3:C12)</f>
        <v>-611061.6</v>
      </c>
      <c r="D13" s="192">
        <f t="shared" ref="D13:F13" si="0">SUM(D3:D12)</f>
        <v>-126639.3</v>
      </c>
      <c r="E13" s="192">
        <f t="shared" si="0"/>
        <v>-113895</v>
      </c>
      <c r="F13" s="192">
        <f t="shared" si="0"/>
        <v>-187171</v>
      </c>
      <c r="G13" s="193">
        <f>SUM(G3:G12)</f>
        <v>-1038766.8999999999</v>
      </c>
    </row>
    <row r="14" spans="1:7" ht="15.75" thickBot="1" x14ac:dyDescent="0.3">
      <c r="A14" s="4" t="s">
        <v>183</v>
      </c>
      <c r="B14" s="100"/>
      <c r="C14" s="73"/>
      <c r="D14" s="73"/>
      <c r="E14" s="73"/>
      <c r="F14" s="73"/>
      <c r="G14" s="75"/>
    </row>
    <row r="15" spans="1:7" x14ac:dyDescent="0.25">
      <c r="A15" s="179" t="s">
        <v>379</v>
      </c>
      <c r="B15" s="180"/>
      <c r="C15" s="219">
        <v>-120070.1</v>
      </c>
      <c r="D15" s="219">
        <v>0</v>
      </c>
      <c r="E15" s="219">
        <v>0</v>
      </c>
      <c r="F15" s="219">
        <v>0</v>
      </c>
      <c r="G15" s="181">
        <f>ROUND(SUM(C15:F15),5)</f>
        <v>-120070.1</v>
      </c>
    </row>
    <row r="16" spans="1:7" x14ac:dyDescent="0.25">
      <c r="A16" s="4" t="s">
        <v>378</v>
      </c>
      <c r="B16" s="100"/>
      <c r="C16" s="73">
        <v>-58037.61</v>
      </c>
      <c r="D16" s="73">
        <v>0</v>
      </c>
      <c r="E16" s="73">
        <v>0</v>
      </c>
      <c r="F16" s="73">
        <v>0</v>
      </c>
      <c r="G16" s="75">
        <f>ROUND(SUM(C16:F16),5)</f>
        <v>-58037.61</v>
      </c>
    </row>
    <row r="17" spans="1:7" x14ac:dyDescent="0.25">
      <c r="A17" s="4" t="s">
        <v>377</v>
      </c>
      <c r="B17" s="100"/>
      <c r="C17" s="73">
        <v>-28719.75</v>
      </c>
      <c r="D17" s="73">
        <v>0</v>
      </c>
      <c r="E17" s="73">
        <v>0</v>
      </c>
      <c r="F17" s="73">
        <v>0</v>
      </c>
      <c r="G17" s="75">
        <f>ROUND(SUM(C17:F17),5)</f>
        <v>-28719.75</v>
      </c>
    </row>
    <row r="18" spans="1:7" x14ac:dyDescent="0.25">
      <c r="A18" s="4" t="s">
        <v>376</v>
      </c>
      <c r="B18" s="100"/>
      <c r="C18" s="73">
        <v>0</v>
      </c>
      <c r="D18" s="73">
        <v>0</v>
      </c>
      <c r="E18" s="73">
        <v>0</v>
      </c>
      <c r="F18" s="73">
        <v>-28647.3</v>
      </c>
      <c r="G18" s="75">
        <f>ROUND(SUM(C18:F18),5)</f>
        <v>-28647.3</v>
      </c>
    </row>
    <row r="19" spans="1:7" x14ac:dyDescent="0.25">
      <c r="A19" s="4" t="s">
        <v>375</v>
      </c>
      <c r="B19" s="100"/>
      <c r="C19" s="73">
        <v>0</v>
      </c>
      <c r="D19" s="73">
        <v>0</v>
      </c>
      <c r="E19" s="73">
        <v>0</v>
      </c>
      <c r="F19" s="73">
        <v>-13531</v>
      </c>
      <c r="G19" s="75">
        <f>ROUND(SUM(C19:F19),5)</f>
        <v>-13531</v>
      </c>
    </row>
    <row r="20" spans="1:7" x14ac:dyDescent="0.25">
      <c r="A20" s="4" t="s">
        <v>374</v>
      </c>
      <c r="B20" s="100"/>
      <c r="C20" s="73">
        <v>0</v>
      </c>
      <c r="D20" s="73">
        <v>0</v>
      </c>
      <c r="E20" s="73">
        <v>0</v>
      </c>
      <c r="F20" s="73">
        <v>-10347</v>
      </c>
      <c r="G20" s="75">
        <f>ROUND(SUM(C20:F20),5)</f>
        <v>-10347</v>
      </c>
    </row>
    <row r="21" spans="1:7" x14ac:dyDescent="0.25">
      <c r="A21" s="4" t="s">
        <v>373</v>
      </c>
      <c r="B21" s="100"/>
      <c r="C21" s="73">
        <v>-5947</v>
      </c>
      <c r="D21" s="73">
        <v>0</v>
      </c>
      <c r="E21" s="73">
        <v>0</v>
      </c>
      <c r="F21" s="73">
        <v>0</v>
      </c>
      <c r="G21" s="75">
        <f>ROUND(SUM(C21:F21),5)</f>
        <v>-5947</v>
      </c>
    </row>
    <row r="22" spans="1:7" x14ac:dyDescent="0.25">
      <c r="A22" s="4" t="s">
        <v>372</v>
      </c>
      <c r="B22" s="100"/>
      <c r="C22" s="73">
        <v>-5790</v>
      </c>
      <c r="D22" s="73">
        <v>0</v>
      </c>
      <c r="E22" s="73">
        <v>0</v>
      </c>
      <c r="F22" s="73">
        <v>0</v>
      </c>
      <c r="G22" s="75">
        <f>ROUND(SUM(C22:F22),5)</f>
        <v>-5790</v>
      </c>
    </row>
    <row r="23" spans="1:7" x14ac:dyDescent="0.25">
      <c r="A23" s="4" t="s">
        <v>371</v>
      </c>
      <c r="B23" s="100"/>
      <c r="C23" s="73">
        <v>-3896</v>
      </c>
      <c r="D23" s="73">
        <v>0</v>
      </c>
      <c r="E23" s="73">
        <v>0</v>
      </c>
      <c r="F23" s="73">
        <v>0</v>
      </c>
      <c r="G23" s="75">
        <f>ROUND(SUM(C23:F23),5)</f>
        <v>-3896</v>
      </c>
    </row>
    <row r="24" spans="1:7" x14ac:dyDescent="0.25">
      <c r="A24" s="4" t="s">
        <v>370</v>
      </c>
      <c r="B24" s="100"/>
      <c r="C24" s="73">
        <v>-2000</v>
      </c>
      <c r="D24" s="73">
        <v>0</v>
      </c>
      <c r="E24" s="73">
        <v>0</v>
      </c>
      <c r="F24" s="73">
        <v>0</v>
      </c>
      <c r="G24" s="75">
        <f>ROUND(SUM(C24:F24),5)</f>
        <v>-2000</v>
      </c>
    </row>
    <row r="25" spans="1:7" x14ac:dyDescent="0.25">
      <c r="A25" s="4" t="s">
        <v>369</v>
      </c>
      <c r="B25" s="100"/>
      <c r="C25" s="73">
        <v>-1324</v>
      </c>
      <c r="D25" s="73">
        <v>0</v>
      </c>
      <c r="E25" s="73">
        <v>0</v>
      </c>
      <c r="F25" s="73">
        <v>0</v>
      </c>
      <c r="G25" s="75">
        <f>ROUND(SUM(C25:F25),5)</f>
        <v>-1324</v>
      </c>
    </row>
    <row r="26" spans="1:7" x14ac:dyDescent="0.25">
      <c r="A26" s="4" t="s">
        <v>368</v>
      </c>
      <c r="B26" s="100"/>
      <c r="C26" s="73">
        <v>-99.28</v>
      </c>
      <c r="D26" s="73">
        <v>0</v>
      </c>
      <c r="E26" s="73">
        <v>0</v>
      </c>
      <c r="F26" s="73">
        <v>0</v>
      </c>
      <c r="G26" s="75">
        <f>ROUND(SUM(C26:F26),5)</f>
        <v>-99.28</v>
      </c>
    </row>
    <row r="27" spans="1:7" ht="15.75" thickBot="1" x14ac:dyDescent="0.3">
      <c r="A27" s="230" t="s">
        <v>367</v>
      </c>
      <c r="B27" s="231"/>
      <c r="C27" s="74">
        <v>-0.08</v>
      </c>
      <c r="D27" s="74">
        <v>0</v>
      </c>
      <c r="E27" s="74">
        <v>0</v>
      </c>
      <c r="F27" s="74">
        <v>0</v>
      </c>
      <c r="G27" s="91">
        <f>ROUND(SUM(C27:F27),5)</f>
        <v>-0.08</v>
      </c>
    </row>
    <row r="28" spans="1:7" ht="15.75" thickBot="1" x14ac:dyDescent="0.3">
      <c r="A28" s="190" t="s">
        <v>170</v>
      </c>
      <c r="B28" s="191"/>
      <c r="C28" s="192">
        <f>SUM(C15:C27)</f>
        <v>-225883.82</v>
      </c>
      <c r="D28" s="192">
        <f t="shared" ref="D28:F28" si="1">SUM(D15:D27)</f>
        <v>0</v>
      </c>
      <c r="E28" s="192">
        <f t="shared" si="1"/>
        <v>0</v>
      </c>
      <c r="F28" s="192">
        <f t="shared" si="1"/>
        <v>-52525.3</v>
      </c>
      <c r="G28" s="193">
        <f>SUM(G15:G27)</f>
        <v>-278409.12000000005</v>
      </c>
    </row>
    <row r="29" spans="1:7" ht="15.75" thickBot="1" x14ac:dyDescent="0.3">
      <c r="A29" s="220" t="s">
        <v>171</v>
      </c>
      <c r="B29" s="221"/>
      <c r="C29" s="222">
        <f>+C13+C28</f>
        <v>-836945.41999999993</v>
      </c>
      <c r="D29" s="222">
        <f>+D13+D28</f>
        <v>-126639.3</v>
      </c>
      <c r="E29" s="222">
        <f>+E13+E28</f>
        <v>-113895</v>
      </c>
      <c r="F29" s="222">
        <f>+F13+F28</f>
        <v>-239696.3</v>
      </c>
      <c r="G29" s="223">
        <f>+G13+G28</f>
        <v>-1317176.02</v>
      </c>
    </row>
    <row r="30" spans="1:7" ht="15.75" thickBot="1" x14ac:dyDescent="0.3">
      <c r="A30" s="4" t="s">
        <v>185</v>
      </c>
      <c r="B30" s="100"/>
      <c r="C30" s="73"/>
      <c r="D30" s="73"/>
      <c r="E30" s="73"/>
      <c r="F30" s="73"/>
      <c r="G30" s="75"/>
    </row>
    <row r="31" spans="1:7" x14ac:dyDescent="0.25">
      <c r="A31" s="179" t="s">
        <v>380</v>
      </c>
      <c r="B31" s="180"/>
      <c r="C31" s="219">
        <v>0</v>
      </c>
      <c r="D31" s="219">
        <v>515</v>
      </c>
      <c r="E31" s="219">
        <v>0</v>
      </c>
      <c r="F31" s="219">
        <v>0</v>
      </c>
      <c r="G31" s="181">
        <f>ROUND(SUM(C31:F31),5)</f>
        <v>515</v>
      </c>
    </row>
    <row r="32" spans="1:7" x14ac:dyDescent="0.25">
      <c r="A32" s="4" t="s">
        <v>381</v>
      </c>
      <c r="B32" s="100"/>
      <c r="C32" s="73">
        <v>4317</v>
      </c>
      <c r="D32" s="73">
        <v>2000</v>
      </c>
      <c r="E32" s="73">
        <v>727</v>
      </c>
      <c r="F32" s="73">
        <v>0</v>
      </c>
      <c r="G32" s="75">
        <f>ROUND(SUM(C32:F32),5)</f>
        <v>7044</v>
      </c>
    </row>
    <row r="33" spans="1:7" x14ac:dyDescent="0.25">
      <c r="A33" s="4" t="s">
        <v>382</v>
      </c>
      <c r="B33" s="100"/>
      <c r="C33" s="73">
        <v>7479</v>
      </c>
      <c r="D33" s="73">
        <v>0</v>
      </c>
      <c r="E33" s="73">
        <v>0</v>
      </c>
      <c r="F33" s="73">
        <v>0</v>
      </c>
      <c r="G33" s="75">
        <f>ROUND(SUM(C33:F33),5)</f>
        <v>7479</v>
      </c>
    </row>
    <row r="34" spans="1:7" x14ac:dyDescent="0.25">
      <c r="A34" s="4" t="s">
        <v>383</v>
      </c>
      <c r="B34" s="100"/>
      <c r="C34" s="73">
        <v>11363</v>
      </c>
      <c r="D34" s="73">
        <v>0</v>
      </c>
      <c r="E34" s="73">
        <v>0</v>
      </c>
      <c r="F34" s="73">
        <v>0</v>
      </c>
      <c r="G34" s="75">
        <f>ROUND(SUM(C34:F34),5)</f>
        <v>11363</v>
      </c>
    </row>
    <row r="35" spans="1:7" x14ac:dyDescent="0.25">
      <c r="A35" s="4" t="s">
        <v>384</v>
      </c>
      <c r="B35" s="100"/>
      <c r="C35" s="73">
        <v>12102.27</v>
      </c>
      <c r="D35" s="73">
        <v>0</v>
      </c>
      <c r="E35" s="73">
        <v>0</v>
      </c>
      <c r="F35" s="73">
        <v>0</v>
      </c>
      <c r="G35" s="75">
        <f>ROUND(SUM(C35:F35),5)</f>
        <v>12102.27</v>
      </c>
    </row>
    <row r="36" spans="1:7" x14ac:dyDescent="0.25">
      <c r="A36" s="4" t="s">
        <v>385</v>
      </c>
      <c r="B36" s="100"/>
      <c r="C36" s="73">
        <v>2000</v>
      </c>
      <c r="D36" s="73">
        <v>2000</v>
      </c>
      <c r="E36" s="73">
        <v>4979</v>
      </c>
      <c r="F36" s="73">
        <v>3324</v>
      </c>
      <c r="G36" s="75">
        <f>ROUND(SUM(C36:F36),5)</f>
        <v>12303</v>
      </c>
    </row>
    <row r="37" spans="1:7" x14ac:dyDescent="0.25">
      <c r="A37" s="4" t="s">
        <v>386</v>
      </c>
      <c r="B37" s="100"/>
      <c r="C37" s="73">
        <v>5572.98</v>
      </c>
      <c r="D37" s="73">
        <v>5310</v>
      </c>
      <c r="E37" s="73">
        <v>5310</v>
      </c>
      <c r="F37" s="73">
        <v>4170</v>
      </c>
      <c r="G37" s="75">
        <f>ROUND(SUM(C37:F37),5)</f>
        <v>20362.98</v>
      </c>
    </row>
    <row r="38" spans="1:7" x14ac:dyDescent="0.25">
      <c r="A38" s="4" t="s">
        <v>387</v>
      </c>
      <c r="B38" s="100"/>
      <c r="C38" s="73">
        <v>5972</v>
      </c>
      <c r="D38" s="73">
        <v>7675.58</v>
      </c>
      <c r="E38" s="73">
        <v>5641</v>
      </c>
      <c r="F38" s="73">
        <v>13599</v>
      </c>
      <c r="G38" s="75">
        <f>ROUND(SUM(C38:F38),5)</f>
        <v>32887.58</v>
      </c>
    </row>
    <row r="39" spans="1:7" x14ac:dyDescent="0.25">
      <c r="A39" s="4" t="s">
        <v>388</v>
      </c>
      <c r="B39" s="100"/>
      <c r="C39" s="73">
        <v>4735.8599999999997</v>
      </c>
      <c r="D39" s="73">
        <v>4317</v>
      </c>
      <c r="E39" s="73">
        <v>3655</v>
      </c>
      <c r="F39" s="73">
        <v>24903</v>
      </c>
      <c r="G39" s="75">
        <f>ROUND(SUM(C39:F39),5)</f>
        <v>37610.86</v>
      </c>
    </row>
    <row r="40" spans="1:7" x14ac:dyDescent="0.25">
      <c r="A40" s="4" t="s">
        <v>389</v>
      </c>
      <c r="B40" s="100"/>
      <c r="C40" s="73">
        <v>3036.23</v>
      </c>
      <c r="D40" s="73">
        <v>6316.29</v>
      </c>
      <c r="E40" s="73">
        <v>2000</v>
      </c>
      <c r="F40" s="73">
        <v>28536</v>
      </c>
      <c r="G40" s="75">
        <f>ROUND(SUM(C40:F40),5)</f>
        <v>39888.519999999997</v>
      </c>
    </row>
    <row r="41" spans="1:7" x14ac:dyDescent="0.25">
      <c r="A41" s="4" t="s">
        <v>390</v>
      </c>
      <c r="B41" s="100"/>
      <c r="C41" s="73">
        <v>76029.600000000006</v>
      </c>
      <c r="D41" s="73">
        <v>0</v>
      </c>
      <c r="E41" s="73">
        <v>0</v>
      </c>
      <c r="F41" s="73">
        <v>-30689</v>
      </c>
      <c r="G41" s="75">
        <f>ROUND(SUM(C41:F41),5)</f>
        <v>45340.6</v>
      </c>
    </row>
    <row r="42" spans="1:7" x14ac:dyDescent="0.25">
      <c r="A42" s="4" t="s">
        <v>391</v>
      </c>
      <c r="B42" s="100"/>
      <c r="C42" s="73">
        <v>6472.24</v>
      </c>
      <c r="D42" s="73">
        <v>11936.92</v>
      </c>
      <c r="E42" s="73">
        <v>8293</v>
      </c>
      <c r="F42" s="73">
        <v>28879</v>
      </c>
      <c r="G42" s="75">
        <f>ROUND(SUM(C42:F42),5)</f>
        <v>55581.16</v>
      </c>
    </row>
    <row r="43" spans="1:7" x14ac:dyDescent="0.25">
      <c r="A43" s="4" t="s">
        <v>392</v>
      </c>
      <c r="B43" s="100"/>
      <c r="C43" s="73">
        <v>201437.56</v>
      </c>
      <c r="D43" s="73">
        <v>23358.33</v>
      </c>
      <c r="E43" s="73">
        <v>0</v>
      </c>
      <c r="F43" s="73">
        <v>0</v>
      </c>
      <c r="G43" s="75">
        <f>ROUND(SUM(C43:F43),5)</f>
        <v>224795.89</v>
      </c>
    </row>
    <row r="44" spans="1:7" x14ac:dyDescent="0.25">
      <c r="A44" s="4" t="s">
        <v>393</v>
      </c>
      <c r="B44" s="100"/>
      <c r="C44" s="73">
        <v>22650.25</v>
      </c>
      <c r="D44" s="73">
        <v>115035</v>
      </c>
      <c r="E44" s="73">
        <v>0</v>
      </c>
      <c r="F44" s="73">
        <v>114373</v>
      </c>
      <c r="G44" s="75">
        <f>ROUND(SUM(C44:F44),5)</f>
        <v>252058.25</v>
      </c>
    </row>
    <row r="45" spans="1:7" x14ac:dyDescent="0.25">
      <c r="A45" s="4" t="s">
        <v>394</v>
      </c>
      <c r="B45" s="100"/>
      <c r="C45" s="73">
        <v>116268.38</v>
      </c>
      <c r="D45" s="73">
        <v>88491.09</v>
      </c>
      <c r="E45" s="73">
        <v>85834.42</v>
      </c>
      <c r="F45" s="73">
        <v>0</v>
      </c>
      <c r="G45" s="75">
        <f>ROUND(SUM(C45:F45),5)</f>
        <v>290593.89</v>
      </c>
    </row>
    <row r="46" spans="1:7" x14ac:dyDescent="0.25">
      <c r="A46" s="4" t="s">
        <v>395</v>
      </c>
      <c r="B46" s="100"/>
      <c r="C46" s="73">
        <v>237847.17</v>
      </c>
      <c r="D46" s="73">
        <v>159298.49</v>
      </c>
      <c r="E46" s="73">
        <v>0</v>
      </c>
      <c r="F46" s="73">
        <v>0</v>
      </c>
      <c r="G46" s="75">
        <f>ROUND(SUM(C46:F46),5)</f>
        <v>397145.66</v>
      </c>
    </row>
    <row r="47" spans="1:7" x14ac:dyDescent="0.25">
      <c r="A47" s="4" t="s">
        <v>396</v>
      </c>
      <c r="B47" s="100"/>
      <c r="C47" s="73">
        <v>236087.34</v>
      </c>
      <c r="D47" s="73">
        <v>157423.17000000001</v>
      </c>
      <c r="E47" s="73">
        <v>152976.1</v>
      </c>
      <c r="F47" s="73">
        <v>13519</v>
      </c>
      <c r="G47" s="75">
        <f>ROUND(SUM(C47:F47),5)</f>
        <v>560005.61</v>
      </c>
    </row>
    <row r="48" spans="1:7" x14ac:dyDescent="0.25">
      <c r="A48" s="4" t="s">
        <v>397</v>
      </c>
      <c r="B48" s="100"/>
      <c r="C48" s="73">
        <v>181234.72</v>
      </c>
      <c r="D48" s="73">
        <v>148777.60000000001</v>
      </c>
      <c r="E48" s="73">
        <v>144241.94</v>
      </c>
      <c r="F48" s="73">
        <v>638579.26</v>
      </c>
      <c r="G48" s="75">
        <f>ROUND(SUM(C48:F48),5)</f>
        <v>1112833.52</v>
      </c>
    </row>
    <row r="49" spans="1:7" x14ac:dyDescent="0.25">
      <c r="A49" s="4" t="s">
        <v>398</v>
      </c>
      <c r="B49" s="100"/>
      <c r="C49" s="73">
        <v>192356.66</v>
      </c>
      <c r="D49" s="73">
        <v>150773.07999999999</v>
      </c>
      <c r="E49" s="73">
        <v>334004.84000000003</v>
      </c>
      <c r="F49" s="73">
        <v>1015485</v>
      </c>
      <c r="G49" s="75">
        <f>ROUND(SUM(C49:F49),5)</f>
        <v>1692619.58</v>
      </c>
    </row>
    <row r="50" spans="1:7" ht="15.75" thickBot="1" x14ac:dyDescent="0.3">
      <c r="A50" s="230" t="s">
        <v>366</v>
      </c>
      <c r="B50" s="231"/>
      <c r="C50" s="74">
        <f>-360+21887.13+1056720</f>
        <v>1078247.1299999999</v>
      </c>
      <c r="D50" s="74">
        <v>0</v>
      </c>
      <c r="E50" s="74">
        <v>0</v>
      </c>
      <c r="F50" s="74">
        <v>0</v>
      </c>
      <c r="G50" s="91">
        <f>ROUND(SUM(C50:F50),5)</f>
        <v>1078247.1299999999</v>
      </c>
    </row>
    <row r="51" spans="1:7" x14ac:dyDescent="0.25">
      <c r="A51" s="4" t="s">
        <v>399</v>
      </c>
      <c r="B51" s="100"/>
      <c r="C51" s="73">
        <v>200164.48000000001</v>
      </c>
      <c r="D51" s="73">
        <v>165228.82</v>
      </c>
      <c r="E51" s="73">
        <v>160493.14000000001</v>
      </c>
      <c r="F51" s="73">
        <v>1482150.09</v>
      </c>
      <c r="G51" s="75">
        <f>ROUND(SUM(C51:F51),5)</f>
        <v>2008036.53</v>
      </c>
    </row>
    <row r="52" spans="1:7" ht="15.75" thickBot="1" x14ac:dyDescent="0.3">
      <c r="A52" s="230" t="s">
        <v>400</v>
      </c>
      <c r="B52" s="231"/>
      <c r="C52" s="74">
        <v>248397.35</v>
      </c>
      <c r="D52" s="74">
        <v>174364.95</v>
      </c>
      <c r="E52" s="74">
        <v>387201.43</v>
      </c>
      <c r="F52" s="74">
        <v>1471942.76</v>
      </c>
      <c r="G52" s="91">
        <f>ROUND(SUM(C52:F52),5)</f>
        <v>2281906.4900000002</v>
      </c>
    </row>
    <row r="53" spans="1:7" ht="15.75" thickBot="1" x14ac:dyDescent="0.3">
      <c r="A53" s="190" t="s">
        <v>181</v>
      </c>
      <c r="B53" s="191"/>
      <c r="C53" s="192">
        <f>SUM(C31:C52)</f>
        <v>2853771.2199999997</v>
      </c>
      <c r="D53" s="192">
        <f>SUM(D31:D52)</f>
        <v>1222821.3199999998</v>
      </c>
      <c r="E53" s="192">
        <f>SUM(E31:E52)</f>
        <v>1295356.8700000001</v>
      </c>
      <c r="F53" s="192">
        <f>SUM(F31:F52)</f>
        <v>4808771.1100000003</v>
      </c>
      <c r="G53" s="193">
        <f>SUM(G31:G52)</f>
        <v>10180720.52</v>
      </c>
    </row>
    <row r="54" spans="1:7" ht="15.75" thickBot="1" x14ac:dyDescent="0.3">
      <c r="A54" s="179" t="s">
        <v>184</v>
      </c>
      <c r="B54" s="180"/>
      <c r="C54" s="219"/>
      <c r="D54" s="219"/>
      <c r="E54" s="219"/>
      <c r="F54" s="219"/>
      <c r="G54" s="181"/>
    </row>
    <row r="55" spans="1:7" x14ac:dyDescent="0.25">
      <c r="A55" s="179" t="s">
        <v>426</v>
      </c>
      <c r="B55" s="180"/>
      <c r="C55" s="219">
        <v>5310</v>
      </c>
      <c r="D55" s="219">
        <v>0</v>
      </c>
      <c r="E55" s="219">
        <v>0</v>
      </c>
      <c r="F55" s="219">
        <v>0</v>
      </c>
      <c r="G55" s="181">
        <f>ROUND(SUM(C55:F55),5)</f>
        <v>5310</v>
      </c>
    </row>
    <row r="56" spans="1:7" x14ac:dyDescent="0.25">
      <c r="A56" s="4" t="s">
        <v>425</v>
      </c>
      <c r="B56" s="100"/>
      <c r="C56" s="73">
        <v>3986</v>
      </c>
      <c r="D56" s="73">
        <v>3986</v>
      </c>
      <c r="E56" s="73">
        <v>0</v>
      </c>
      <c r="F56" s="73">
        <v>0</v>
      </c>
      <c r="G56" s="75">
        <f>ROUND(SUM(C56:F56),5)</f>
        <v>7972</v>
      </c>
    </row>
    <row r="57" spans="1:7" x14ac:dyDescent="0.25">
      <c r="A57" s="4" t="s">
        <v>424</v>
      </c>
      <c r="B57" s="100"/>
      <c r="C57" s="73">
        <v>9784</v>
      </c>
      <c r="D57" s="73">
        <v>0</v>
      </c>
      <c r="E57" s="73">
        <v>0</v>
      </c>
      <c r="F57" s="73">
        <v>0</v>
      </c>
      <c r="G57" s="75">
        <f>ROUND(SUM(C57:F57),5)</f>
        <v>9784</v>
      </c>
    </row>
    <row r="58" spans="1:7" x14ac:dyDescent="0.25">
      <c r="A58" s="4" t="s">
        <v>423</v>
      </c>
      <c r="B58" s="100"/>
      <c r="C58" s="73">
        <v>5824</v>
      </c>
      <c r="D58" s="73">
        <v>5824</v>
      </c>
      <c r="E58" s="73">
        <v>0</v>
      </c>
      <c r="F58" s="73">
        <v>0</v>
      </c>
      <c r="G58" s="75">
        <f>ROUND(SUM(C58:F58),5)</f>
        <v>11648</v>
      </c>
    </row>
    <row r="59" spans="1:7" x14ac:dyDescent="0.25">
      <c r="A59" s="4" t="s">
        <v>422</v>
      </c>
      <c r="B59" s="100"/>
      <c r="C59" s="73">
        <v>14726.33</v>
      </c>
      <c r="D59" s="73">
        <v>0</v>
      </c>
      <c r="E59" s="73">
        <v>0</v>
      </c>
      <c r="F59" s="73">
        <v>0</v>
      </c>
      <c r="G59" s="75">
        <f>ROUND(SUM(C59:F59),5)</f>
        <v>14726.33</v>
      </c>
    </row>
    <row r="60" spans="1:7" x14ac:dyDescent="0.25">
      <c r="A60" s="4" t="s">
        <v>421</v>
      </c>
      <c r="B60" s="100"/>
      <c r="C60" s="73">
        <v>5310</v>
      </c>
      <c r="D60" s="73">
        <v>4979</v>
      </c>
      <c r="E60" s="73">
        <v>6303</v>
      </c>
      <c r="F60" s="73">
        <v>0</v>
      </c>
      <c r="G60" s="75">
        <f>ROUND(SUM(C60:F60),5)</f>
        <v>16592</v>
      </c>
    </row>
    <row r="61" spans="1:7" x14ac:dyDescent="0.25">
      <c r="A61" s="4" t="s">
        <v>420</v>
      </c>
      <c r="B61" s="100"/>
      <c r="C61" s="73">
        <v>4570.97</v>
      </c>
      <c r="D61" s="73">
        <v>12818.84</v>
      </c>
      <c r="E61" s="73">
        <v>0</v>
      </c>
      <c r="F61" s="73">
        <v>0</v>
      </c>
      <c r="G61" s="75">
        <f>ROUND(SUM(C61:F61),5)</f>
        <v>17389.810000000001</v>
      </c>
    </row>
    <row r="62" spans="1:7" x14ac:dyDescent="0.25">
      <c r="A62" s="4" t="s">
        <v>419</v>
      </c>
      <c r="B62" s="100"/>
      <c r="C62" s="73">
        <v>5526.83</v>
      </c>
      <c r="D62" s="73">
        <v>3655</v>
      </c>
      <c r="E62" s="73">
        <v>4648</v>
      </c>
      <c r="F62" s="73">
        <v>4998</v>
      </c>
      <c r="G62" s="75">
        <f>ROUND(SUM(C62:F62),5)</f>
        <v>18827.830000000002</v>
      </c>
    </row>
    <row r="63" spans="1:7" x14ac:dyDescent="0.25">
      <c r="A63" s="4" t="s">
        <v>418</v>
      </c>
      <c r="B63" s="100"/>
      <c r="C63" s="73">
        <v>4957.26</v>
      </c>
      <c r="D63" s="73">
        <v>3655</v>
      </c>
      <c r="E63" s="73">
        <v>4979</v>
      </c>
      <c r="F63" s="73">
        <v>5279</v>
      </c>
      <c r="G63" s="75">
        <f>ROUND(SUM(C63:F63),5)</f>
        <v>18870.259999999998</v>
      </c>
    </row>
    <row r="64" spans="1:7" x14ac:dyDescent="0.25">
      <c r="A64" s="4" t="s">
        <v>417</v>
      </c>
      <c r="B64" s="100"/>
      <c r="C64" s="73">
        <v>2509.37</v>
      </c>
      <c r="D64" s="73">
        <v>2993</v>
      </c>
      <c r="E64" s="73">
        <v>2993</v>
      </c>
      <c r="F64" s="73">
        <v>12317</v>
      </c>
      <c r="G64" s="75">
        <f>ROUND(SUM(C64:F64),5)</f>
        <v>20812.37</v>
      </c>
    </row>
    <row r="65" spans="1:7" x14ac:dyDescent="0.25">
      <c r="A65" s="4" t="s">
        <v>416</v>
      </c>
      <c r="B65" s="100"/>
      <c r="C65" s="73">
        <v>6677.46</v>
      </c>
      <c r="D65" s="73">
        <v>2000</v>
      </c>
      <c r="E65" s="73">
        <v>2331</v>
      </c>
      <c r="F65" s="73">
        <v>11655</v>
      </c>
      <c r="G65" s="75">
        <f>ROUND(SUM(C65:F65),5)</f>
        <v>22663.46</v>
      </c>
    </row>
    <row r="66" spans="1:7" x14ac:dyDescent="0.25">
      <c r="A66" s="4" t="s">
        <v>415</v>
      </c>
      <c r="B66" s="100"/>
      <c r="C66" s="73">
        <v>23335.58</v>
      </c>
      <c r="D66" s="73">
        <v>0</v>
      </c>
      <c r="E66" s="73">
        <v>0</v>
      </c>
      <c r="F66" s="73">
        <v>0</v>
      </c>
      <c r="G66" s="75">
        <f>ROUND(SUM(C66:F66),5)</f>
        <v>23335.58</v>
      </c>
    </row>
    <row r="67" spans="1:7" x14ac:dyDescent="0.25">
      <c r="A67" s="4" t="s">
        <v>414</v>
      </c>
      <c r="B67" s="100"/>
      <c r="C67" s="73">
        <v>24973.97</v>
      </c>
      <c r="D67" s="73">
        <v>4087.7</v>
      </c>
      <c r="E67" s="73">
        <v>0</v>
      </c>
      <c r="F67" s="73">
        <v>0</v>
      </c>
      <c r="G67" s="75">
        <f>ROUND(SUM(C67:F67),5)</f>
        <v>29061.67</v>
      </c>
    </row>
    <row r="68" spans="1:7" x14ac:dyDescent="0.25">
      <c r="A68" s="4" t="s">
        <v>413</v>
      </c>
      <c r="B68" s="100"/>
      <c r="C68" s="73">
        <v>34717.47</v>
      </c>
      <c r="D68" s="73">
        <v>0</v>
      </c>
      <c r="E68" s="73">
        <v>0</v>
      </c>
      <c r="F68" s="73">
        <v>0</v>
      </c>
      <c r="G68" s="75">
        <f>ROUND(SUM(C68:F68),5)</f>
        <v>34717.47</v>
      </c>
    </row>
    <row r="69" spans="1:7" x14ac:dyDescent="0.25">
      <c r="A69" s="4" t="s">
        <v>412</v>
      </c>
      <c r="B69" s="100"/>
      <c r="C69" s="73">
        <v>9174.76</v>
      </c>
      <c r="D69" s="73">
        <v>2000</v>
      </c>
      <c r="E69" s="73">
        <v>2000</v>
      </c>
      <c r="F69" s="73">
        <v>30758</v>
      </c>
      <c r="G69" s="75">
        <f>ROUND(SUM(C69:F69),5)</f>
        <v>43932.76</v>
      </c>
    </row>
    <row r="70" spans="1:7" x14ac:dyDescent="0.25">
      <c r="A70" s="4" t="s">
        <v>411</v>
      </c>
      <c r="B70" s="100"/>
      <c r="C70" s="73">
        <v>6088.82</v>
      </c>
      <c r="D70" s="73">
        <v>13642.35</v>
      </c>
      <c r="E70" s="73">
        <v>2000</v>
      </c>
      <c r="F70" s="73">
        <v>37989.1</v>
      </c>
      <c r="G70" s="75">
        <f>ROUND(SUM(C70:F70),5)</f>
        <v>59720.27</v>
      </c>
    </row>
    <row r="71" spans="1:7" x14ac:dyDescent="0.25">
      <c r="A71" s="4" t="s">
        <v>410</v>
      </c>
      <c r="B71" s="100"/>
      <c r="C71" s="73">
        <v>1426.1</v>
      </c>
      <c r="D71" s="73">
        <v>68852.789999999994</v>
      </c>
      <c r="E71" s="73">
        <v>0</v>
      </c>
      <c r="F71" s="73">
        <v>0</v>
      </c>
      <c r="G71" s="75">
        <f>ROUND(SUM(C71:F71),5)</f>
        <v>70278.89</v>
      </c>
    </row>
    <row r="72" spans="1:7" x14ac:dyDescent="0.25">
      <c r="A72" s="4" t="s">
        <v>409</v>
      </c>
      <c r="B72" s="100"/>
      <c r="C72" s="73">
        <v>2310.4899999999998</v>
      </c>
      <c r="D72" s="73">
        <v>77132.17</v>
      </c>
      <c r="E72" s="73">
        <v>0</v>
      </c>
      <c r="F72" s="73">
        <v>0</v>
      </c>
      <c r="G72" s="75">
        <f>ROUND(SUM(C72:F72),5)</f>
        <v>79442.66</v>
      </c>
    </row>
    <row r="73" spans="1:7" x14ac:dyDescent="0.25">
      <c r="A73" s="4" t="s">
        <v>408</v>
      </c>
      <c r="B73" s="100"/>
      <c r="C73" s="73">
        <v>5276.78</v>
      </c>
      <c r="D73" s="73">
        <v>79733.240000000005</v>
      </c>
      <c r="E73" s="73">
        <v>0</v>
      </c>
      <c r="F73" s="73">
        <v>0</v>
      </c>
      <c r="G73" s="75">
        <f>ROUND(SUM(C73:F73),5)</f>
        <v>85010.02</v>
      </c>
    </row>
    <row r="74" spans="1:7" x14ac:dyDescent="0.25">
      <c r="A74" s="4" t="s">
        <v>407</v>
      </c>
      <c r="B74" s="100"/>
      <c r="C74" s="73">
        <v>29504.49</v>
      </c>
      <c r="D74" s="73">
        <v>13605</v>
      </c>
      <c r="E74" s="73">
        <v>14269</v>
      </c>
      <c r="F74" s="73">
        <v>60180.41</v>
      </c>
      <c r="G74" s="75">
        <f>ROUND(SUM(C74:F74),5)</f>
        <v>117558.9</v>
      </c>
    </row>
    <row r="75" spans="1:7" x14ac:dyDescent="0.25">
      <c r="A75" s="4" t="s">
        <v>406</v>
      </c>
      <c r="B75" s="100"/>
      <c r="C75" s="73">
        <v>43557.99</v>
      </c>
      <c r="D75" s="73">
        <v>89155.53</v>
      </c>
      <c r="E75" s="73">
        <v>0</v>
      </c>
      <c r="F75" s="73">
        <v>0</v>
      </c>
      <c r="G75" s="75">
        <f>ROUND(SUM(C75:F75),5)</f>
        <v>132713.51999999999</v>
      </c>
    </row>
    <row r="76" spans="1:7" x14ac:dyDescent="0.25">
      <c r="A76" s="4" t="s">
        <v>405</v>
      </c>
      <c r="B76" s="100"/>
      <c r="C76" s="73">
        <v>3084.33</v>
      </c>
      <c r="D76" s="73">
        <v>148912.51999999999</v>
      </c>
      <c r="E76" s="73">
        <v>0</v>
      </c>
      <c r="F76" s="73">
        <v>0</v>
      </c>
      <c r="G76" s="75">
        <f>ROUND(SUM(C76:F76),5)</f>
        <v>151996.85</v>
      </c>
    </row>
    <row r="77" spans="1:7" x14ac:dyDescent="0.25">
      <c r="A77" s="4" t="s">
        <v>404</v>
      </c>
      <c r="B77" s="100"/>
      <c r="C77" s="73">
        <v>3191.61</v>
      </c>
      <c r="D77" s="73">
        <v>154092.5</v>
      </c>
      <c r="E77" s="73">
        <v>0</v>
      </c>
      <c r="F77" s="73">
        <v>0</v>
      </c>
      <c r="G77" s="75">
        <f>ROUND(SUM(C77:F77),5)</f>
        <v>157284.10999999999</v>
      </c>
    </row>
    <row r="78" spans="1:7" x14ac:dyDescent="0.25">
      <c r="A78" s="4" t="s">
        <v>403</v>
      </c>
      <c r="B78" s="100"/>
      <c r="C78" s="73">
        <v>163157.97</v>
      </c>
      <c r="D78" s="73">
        <v>119190.62</v>
      </c>
      <c r="E78" s="73">
        <v>2303.4499999999998</v>
      </c>
      <c r="F78" s="73">
        <v>0</v>
      </c>
      <c r="G78" s="75">
        <f>ROUND(SUM(C78:F78),5)</f>
        <v>284652.03999999998</v>
      </c>
    </row>
    <row r="79" spans="1:7" x14ac:dyDescent="0.25">
      <c r="A79" s="4" t="s">
        <v>402</v>
      </c>
      <c r="B79" s="100"/>
      <c r="C79" s="73">
        <v>179340.91</v>
      </c>
      <c r="D79" s="73">
        <v>129681.5</v>
      </c>
      <c r="E79" s="73">
        <v>0</v>
      </c>
      <c r="F79" s="73">
        <v>0</v>
      </c>
      <c r="G79" s="75">
        <f>ROUND(SUM(C79:F79),5)</f>
        <v>309022.40999999997</v>
      </c>
    </row>
    <row r="80" spans="1:7" ht="15.75" thickBot="1" x14ac:dyDescent="0.3">
      <c r="A80" s="230" t="s">
        <v>401</v>
      </c>
      <c r="B80" s="231"/>
      <c r="C80" s="74">
        <v>154937.70000000001</v>
      </c>
      <c r="D80" s="74">
        <v>126391.18</v>
      </c>
      <c r="E80" s="74">
        <v>109725</v>
      </c>
      <c r="F80" s="74">
        <v>109725</v>
      </c>
      <c r="G80" s="91">
        <f>ROUND(SUM(C80:F80),5)</f>
        <v>500778.88</v>
      </c>
    </row>
    <row r="81" spans="1:9" ht="15.75" thickBot="1" x14ac:dyDescent="0.3">
      <c r="A81" s="190" t="s">
        <v>170</v>
      </c>
      <c r="B81" s="191"/>
      <c r="C81" s="192">
        <f>SUM(C55:C80)</f>
        <v>753261.19</v>
      </c>
      <c r="D81" s="192">
        <f>SUM(D55:D80)</f>
        <v>1066387.94</v>
      </c>
      <c r="E81" s="192">
        <f>SUM(E55:E80)</f>
        <v>151551.45000000001</v>
      </c>
      <c r="F81" s="192">
        <f>SUM(F55:F80)</f>
        <v>272901.51</v>
      </c>
      <c r="G81" s="193">
        <f>SUM(G55:G80)</f>
        <v>2244102.09</v>
      </c>
    </row>
    <row r="82" spans="1:9" ht="15.75" thickBot="1" x14ac:dyDescent="0.3">
      <c r="A82" s="190" t="s">
        <v>210</v>
      </c>
      <c r="B82" s="191"/>
      <c r="C82" s="192">
        <v>571413.04</v>
      </c>
      <c r="D82" s="192">
        <v>2902025.68</v>
      </c>
      <c r="E82" s="192">
        <v>2813984</v>
      </c>
      <c r="F82" s="192">
        <v>15175493.49</v>
      </c>
      <c r="G82" s="193">
        <f>ROUND(SUM(C82:F82),5)</f>
        <v>21462916.210000001</v>
      </c>
    </row>
    <row r="83" spans="1:9" ht="15.75" thickBot="1" x14ac:dyDescent="0.3">
      <c r="A83" s="239"/>
      <c r="B83" s="240"/>
      <c r="C83" s="241"/>
      <c r="D83" s="241"/>
      <c r="E83" s="241"/>
      <c r="F83" s="241"/>
      <c r="G83" s="241"/>
      <c r="I83" s="232" t="s">
        <v>1</v>
      </c>
    </row>
    <row r="84" spans="1:9" ht="15.75" thickBot="1" x14ac:dyDescent="0.3">
      <c r="A84" s="190" t="s">
        <v>0</v>
      </c>
      <c r="B84" s="191"/>
      <c r="C84" s="192">
        <f>+C53+C81+C82</f>
        <v>4178445.4499999997</v>
      </c>
      <c r="D84" s="192">
        <f t="shared" ref="D84:F84" si="2">+D53+D81+D82</f>
        <v>5191234.9399999995</v>
      </c>
      <c r="E84" s="192">
        <f t="shared" si="2"/>
        <v>4260892.32</v>
      </c>
      <c r="F84" s="192">
        <f t="shared" si="2"/>
        <v>20257166.109999999</v>
      </c>
      <c r="G84" s="193">
        <f>SUM(C84:F84)</f>
        <v>33887738.82</v>
      </c>
    </row>
    <row r="85" spans="1:9" ht="15.75" thickBot="1" x14ac:dyDescent="0.3">
      <c r="A85" s="179" t="s">
        <v>45</v>
      </c>
      <c r="B85" s="180"/>
      <c r="C85" s="94">
        <v>-13655</v>
      </c>
      <c r="D85" s="94">
        <v>0</v>
      </c>
      <c r="E85" s="94">
        <v>-5310</v>
      </c>
      <c r="F85" s="94">
        <v>-985498.86</v>
      </c>
      <c r="G85" s="181">
        <f>ROUND(SUM(C85:F85),5)</f>
        <v>-1004463.86</v>
      </c>
    </row>
    <row r="86" spans="1:9" ht="15.75" thickBot="1" x14ac:dyDescent="0.3">
      <c r="A86" s="224"/>
      <c r="B86" s="225"/>
      <c r="C86" s="227">
        <f>+C85</f>
        <v>-13655</v>
      </c>
      <c r="D86" s="227">
        <f>+D85</f>
        <v>0</v>
      </c>
      <c r="E86" s="227">
        <f>+E85</f>
        <v>-5310</v>
      </c>
      <c r="F86" s="227">
        <f>+F85</f>
        <v>-985498.86</v>
      </c>
      <c r="G86" s="228">
        <f>+G85</f>
        <v>-1004463.86</v>
      </c>
    </row>
    <row r="87" spans="1:9" ht="15.75" thickBot="1" x14ac:dyDescent="0.3">
      <c r="A87" s="224" t="s">
        <v>186</v>
      </c>
      <c r="B87" s="225"/>
      <c r="C87" s="226">
        <f>+C29+C84+C85</f>
        <v>3327845.03</v>
      </c>
      <c r="D87" s="226">
        <f>+D29+D84+D85</f>
        <v>5064595.6399999997</v>
      </c>
      <c r="E87" s="226">
        <f>+E29+E84+E85</f>
        <v>4141687.3200000003</v>
      </c>
      <c r="F87" s="226">
        <f>+F29+F84+F85</f>
        <v>19031970.949999999</v>
      </c>
      <c r="G87" s="242">
        <f>SUM(C87:F87)</f>
        <v>31566098.939999998</v>
      </c>
    </row>
    <row r="89" spans="1:9" x14ac:dyDescent="0.25">
      <c r="G89" s="49" t="s">
        <v>1</v>
      </c>
    </row>
    <row r="90" spans="1:9" x14ac:dyDescent="0.25">
      <c r="G90" s="232" t="s">
        <v>1</v>
      </c>
    </row>
    <row r="91" spans="1:9" x14ac:dyDescent="0.25">
      <c r="G91" s="232" t="s">
        <v>1</v>
      </c>
    </row>
    <row r="92" spans="1:9" x14ac:dyDescent="0.25">
      <c r="G92" s="49" t="s">
        <v>1</v>
      </c>
    </row>
    <row r="97" spans="1:6" x14ac:dyDescent="0.25">
      <c r="A97" s="70"/>
      <c r="B97" s="70"/>
      <c r="C97" s="70"/>
      <c r="D97" s="70"/>
      <c r="E97" s="70"/>
      <c r="F97" s="70"/>
    </row>
    <row r="98" spans="1:6" x14ac:dyDescent="0.25">
      <c r="A98" s="70"/>
      <c r="B98" s="70"/>
      <c r="C98" s="70"/>
      <c r="D98" s="70"/>
      <c r="E98" s="70"/>
      <c r="F98" s="70"/>
    </row>
    <row r="99" spans="1:6" x14ac:dyDescent="0.25">
      <c r="A99" s="70"/>
      <c r="B99" s="70"/>
      <c r="C99" s="70"/>
      <c r="D99" s="70"/>
      <c r="E99" s="70"/>
      <c r="F99" s="70"/>
    </row>
    <row r="100" spans="1:6" x14ac:dyDescent="0.25">
      <c r="A100" s="70"/>
      <c r="B100" s="70"/>
      <c r="C100" s="70"/>
      <c r="D100" s="70"/>
      <c r="E100" s="70"/>
      <c r="F100" s="70"/>
    </row>
    <row r="101" spans="1:6" x14ac:dyDescent="0.25">
      <c r="A101" s="70"/>
      <c r="B101" s="70"/>
      <c r="C101" s="70"/>
      <c r="D101" s="70"/>
      <c r="E101" s="70"/>
      <c r="F101" s="70"/>
    </row>
    <row r="102" spans="1:6" x14ac:dyDescent="0.25">
      <c r="A102" s="70"/>
      <c r="B102" s="70"/>
      <c r="C102" s="70"/>
      <c r="D102" s="70"/>
      <c r="E102" s="70"/>
      <c r="F102" s="70"/>
    </row>
    <row r="103" spans="1:6" x14ac:dyDescent="0.25">
      <c r="A103" s="70"/>
      <c r="B103" s="70"/>
      <c r="C103" s="70"/>
      <c r="D103" s="70"/>
      <c r="E103" s="70"/>
      <c r="F103" s="70"/>
    </row>
    <row r="104" spans="1:6" x14ac:dyDescent="0.25">
      <c r="A104" s="70"/>
      <c r="B104" s="70"/>
      <c r="C104" s="70"/>
      <c r="D104" s="70"/>
      <c r="E104" s="70"/>
      <c r="F104" s="70"/>
    </row>
    <row r="105" spans="1:6" x14ac:dyDescent="0.25">
      <c r="A105" s="70"/>
      <c r="B105" s="70"/>
      <c r="C105" s="70"/>
      <c r="D105" s="70"/>
      <c r="E105" s="70"/>
      <c r="F105" s="70"/>
    </row>
    <row r="106" spans="1:6" x14ac:dyDescent="0.25">
      <c r="A106" s="70"/>
      <c r="B106" s="70"/>
      <c r="C106" s="70"/>
      <c r="D106" s="70"/>
      <c r="E106" s="70"/>
      <c r="F106" s="70"/>
    </row>
    <row r="107" spans="1:6" x14ac:dyDescent="0.25">
      <c r="A107" s="70"/>
      <c r="B107" s="70"/>
      <c r="C107" s="70"/>
      <c r="D107" s="70"/>
      <c r="E107" s="70"/>
      <c r="F107" s="70"/>
    </row>
    <row r="108" spans="1:6" x14ac:dyDescent="0.25">
      <c r="A108" s="70"/>
      <c r="B108" s="70"/>
      <c r="C108" s="70"/>
      <c r="D108" s="70"/>
      <c r="E108" s="70"/>
      <c r="F108" s="70"/>
    </row>
    <row r="109" spans="1:6" x14ac:dyDescent="0.25">
      <c r="A109" s="70"/>
      <c r="B109" s="70"/>
      <c r="C109" s="70"/>
      <c r="D109" s="70"/>
      <c r="E109" s="70"/>
      <c r="F109" s="70"/>
    </row>
    <row r="110" spans="1:6" x14ac:dyDescent="0.25">
      <c r="A110" s="70"/>
      <c r="B110" s="70"/>
      <c r="C110" s="70"/>
      <c r="D110" s="70"/>
      <c r="E110" s="70"/>
      <c r="F110" s="70"/>
    </row>
    <row r="111" spans="1:6" x14ac:dyDescent="0.25">
      <c r="A111" s="70"/>
      <c r="B111" s="70"/>
      <c r="C111" s="70"/>
      <c r="D111" s="70"/>
      <c r="E111" s="70"/>
      <c r="F111" s="70"/>
    </row>
    <row r="112" spans="1:6" x14ac:dyDescent="0.25">
      <c r="A112" s="70"/>
      <c r="B112" s="70"/>
      <c r="C112" s="70"/>
      <c r="D112" s="70"/>
      <c r="E112" s="70"/>
      <c r="F112" s="70"/>
    </row>
    <row r="113" spans="1:6" x14ac:dyDescent="0.25">
      <c r="A113" s="70"/>
      <c r="B113" s="70"/>
      <c r="C113" s="70"/>
      <c r="D113" s="70"/>
      <c r="E113" s="70"/>
      <c r="F113" s="70"/>
    </row>
    <row r="114" spans="1:6" x14ac:dyDescent="0.25">
      <c r="A114" s="70"/>
      <c r="B114" s="70"/>
      <c r="C114" s="70"/>
      <c r="D114" s="70"/>
      <c r="E114" s="70"/>
      <c r="F114" s="70"/>
    </row>
    <row r="115" spans="1:6" x14ac:dyDescent="0.25">
      <c r="A115" s="70"/>
      <c r="B115" s="70"/>
      <c r="C115" s="70"/>
      <c r="D115" s="70"/>
      <c r="E115" s="70"/>
      <c r="F115" s="70"/>
    </row>
    <row r="116" spans="1:6" x14ac:dyDescent="0.25">
      <c r="A116" s="70"/>
      <c r="B116" s="70"/>
      <c r="C116" s="70"/>
      <c r="D116" s="70"/>
      <c r="E116" s="70"/>
      <c r="F116" s="70"/>
    </row>
    <row r="117" spans="1:6" x14ac:dyDescent="0.25">
      <c r="A117" s="70"/>
      <c r="B117" s="70"/>
      <c r="C117" s="70"/>
      <c r="D117" s="70"/>
      <c r="E117" s="70"/>
      <c r="F117" s="70"/>
    </row>
    <row r="118" spans="1:6" x14ac:dyDescent="0.25">
      <c r="A118" s="70"/>
      <c r="B118" s="70"/>
      <c r="C118" s="70"/>
      <c r="D118" s="70"/>
      <c r="E118" s="70"/>
      <c r="F118" s="70"/>
    </row>
    <row r="119" spans="1:6" x14ac:dyDescent="0.25">
      <c r="A119" s="70"/>
      <c r="B119" s="70"/>
      <c r="C119" s="70"/>
      <c r="D119" s="70"/>
      <c r="E119" s="70"/>
      <c r="F119" s="70"/>
    </row>
    <row r="120" spans="1:6" x14ac:dyDescent="0.25">
      <c r="A120" s="70"/>
      <c r="B120" s="70"/>
      <c r="C120" s="70"/>
      <c r="D120" s="70"/>
      <c r="E120" s="70"/>
      <c r="F120" s="70"/>
    </row>
    <row r="121" spans="1:6" x14ac:dyDescent="0.25">
      <c r="A121" s="70"/>
      <c r="B121" s="70"/>
      <c r="C121" s="70"/>
      <c r="D121" s="70"/>
      <c r="E121" s="70"/>
      <c r="F121" s="70"/>
    </row>
    <row r="122" spans="1:6" x14ac:dyDescent="0.25">
      <c r="A122" s="70"/>
      <c r="B122" s="70"/>
      <c r="C122" s="70"/>
      <c r="D122" s="70"/>
      <c r="E122" s="70"/>
      <c r="F122" s="70"/>
    </row>
  </sheetData>
  <pageMargins left="0.74803149606299213" right="0.23622047244094491" top="1.1811023622047245" bottom="0.62992125984251968" header="0.39370078740157483" footer="0.39370078740157483"/>
  <pageSetup scale="90" orientation="portrait" horizontalDpi="4294967294" r:id="rId1"/>
  <headerFooter>
    <oddHeader xml:space="preserve">&amp;C&amp;"Arial,Negrita"&amp;12 CONDOMINIO VISTAS A LA COLINA
&amp;14 Detalle de Cuentas por Cobrar (Expresado Colones) 
Enero  31 de 2019
&amp;10 </oddHeader>
    <oddFooter xml:space="preserve">&amp;R&amp;"Arial,Negrita"&amp;8 P </oddFooter>
  </headerFooter>
  <ignoredErrors>
    <ignoredError sqref="G8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pane xSplit="5" ySplit="1" topLeftCell="F42" activePane="bottomRight" state="frozenSplit"/>
      <selection pane="topRight" activeCell="H1" sqref="H1"/>
      <selection pane="bottomLeft" activeCell="A2" sqref="A2"/>
      <selection pane="bottomRight" activeCell="J57" sqref="J57"/>
    </sheetView>
  </sheetViews>
  <sheetFormatPr baseColWidth="10" defaultRowHeight="15" x14ac:dyDescent="0.25"/>
  <cols>
    <col min="1" max="1" width="3" style="2" customWidth="1"/>
    <col min="2" max="2" width="2.140625" style="2" customWidth="1"/>
    <col min="3" max="3" width="2.7109375" style="2" customWidth="1"/>
    <col min="4" max="4" width="2.140625" style="2" customWidth="1"/>
    <col min="5" max="5" width="27.28515625" style="2" customWidth="1"/>
    <col min="6" max="6" width="16.140625" style="3" customWidth="1"/>
    <col min="7" max="7" width="17.42578125" style="3" customWidth="1"/>
    <col min="8" max="8" width="13.5703125" style="3" customWidth="1"/>
    <col min="9" max="16384" width="11.42578125" style="70"/>
  </cols>
  <sheetData>
    <row r="1" spans="1:8" s="1" customFormat="1" ht="15.75" thickBot="1" x14ac:dyDescent="0.3">
      <c r="A1" s="151"/>
      <c r="B1" s="120"/>
      <c r="C1" s="121"/>
      <c r="D1" s="121"/>
      <c r="E1" s="121"/>
      <c r="F1" s="121" t="s">
        <v>199</v>
      </c>
      <c r="G1" s="121" t="s">
        <v>220</v>
      </c>
      <c r="H1" s="122" t="s">
        <v>0</v>
      </c>
    </row>
    <row r="2" spans="1:8" x14ac:dyDescent="0.25">
      <c r="A2" s="99"/>
      <c r="B2" s="4"/>
      <c r="C2" s="100" t="s">
        <v>57</v>
      </c>
      <c r="D2" s="100"/>
      <c r="E2" s="100"/>
      <c r="F2" s="73"/>
      <c r="G2" s="73"/>
      <c r="H2" s="75"/>
    </row>
    <row r="3" spans="1:8" x14ac:dyDescent="0.25">
      <c r="A3" s="99"/>
      <c r="B3" s="4"/>
      <c r="C3" s="100"/>
      <c r="D3" s="100" t="s">
        <v>58</v>
      </c>
      <c r="E3" s="100"/>
      <c r="F3" s="73">
        <v>9480919</v>
      </c>
      <c r="G3" s="73">
        <v>9980919.0399999991</v>
      </c>
      <c r="H3" s="75">
        <f>SUM(F3:G3)</f>
        <v>19461838.039999999</v>
      </c>
    </row>
    <row r="4" spans="1:8" x14ac:dyDescent="0.25">
      <c r="A4" s="99"/>
      <c r="B4" s="4"/>
      <c r="C4" s="100"/>
      <c r="D4" s="100" t="s">
        <v>59</v>
      </c>
      <c r="E4" s="100"/>
      <c r="F4" s="73">
        <v>301466</v>
      </c>
      <c r="G4" s="73">
        <v>1340944</v>
      </c>
      <c r="H4" s="75">
        <f t="shared" ref="H4:H5" si="0">SUM(F4:G4)</f>
        <v>1642410</v>
      </c>
    </row>
    <row r="5" spans="1:8" ht="15.75" thickBot="1" x14ac:dyDescent="0.3">
      <c r="A5" s="99"/>
      <c r="B5" s="4"/>
      <c r="C5" s="100"/>
      <c r="D5" s="100" t="s">
        <v>60</v>
      </c>
      <c r="E5" s="100"/>
      <c r="F5" s="73">
        <v>-350911.5</v>
      </c>
      <c r="G5" s="73">
        <v>-537847.63</v>
      </c>
      <c r="H5" s="75">
        <f t="shared" si="0"/>
        <v>-888759.13</v>
      </c>
    </row>
    <row r="6" spans="1:8" ht="15.75" thickBot="1" x14ac:dyDescent="0.3">
      <c r="A6" s="99"/>
      <c r="B6" s="103"/>
      <c r="C6" s="104" t="s">
        <v>61</v>
      </c>
      <c r="D6" s="104"/>
      <c r="E6" s="104"/>
      <c r="F6" s="105">
        <f t="shared" ref="F6:G6" si="1">SUM(F3:F5)</f>
        <v>9431473.5</v>
      </c>
      <c r="G6" s="105">
        <f t="shared" si="1"/>
        <v>10784015.409999998</v>
      </c>
      <c r="H6" s="106">
        <f>SUM(H3:H5)</f>
        <v>20215488.91</v>
      </c>
    </row>
    <row r="7" spans="1:8" ht="21.75" customHeight="1" x14ac:dyDescent="0.25">
      <c r="A7" s="99"/>
      <c r="B7" s="4" t="s">
        <v>107</v>
      </c>
      <c r="C7" s="100"/>
      <c r="D7" s="100"/>
      <c r="E7" s="100"/>
      <c r="F7" s="73"/>
      <c r="G7" s="73"/>
      <c r="H7" s="75"/>
    </row>
    <row r="8" spans="1:8" x14ac:dyDescent="0.25">
      <c r="A8" s="99"/>
      <c r="B8" s="4"/>
      <c r="C8" s="100" t="s">
        <v>62</v>
      </c>
      <c r="D8" s="100"/>
      <c r="E8" s="100"/>
      <c r="F8" s="73"/>
      <c r="G8" s="73"/>
      <c r="H8" s="75"/>
    </row>
    <row r="9" spans="1:8" x14ac:dyDescent="0.25">
      <c r="A9" s="99"/>
      <c r="B9" s="4"/>
      <c r="C9" s="100"/>
      <c r="D9" s="100" t="s">
        <v>63</v>
      </c>
      <c r="E9" s="100"/>
      <c r="F9" s="73">
        <v>2674518</v>
      </c>
      <c r="G9" s="73">
        <v>2523500</v>
      </c>
      <c r="H9" s="75">
        <f t="shared" ref="H9:H27" si="2">SUM(F9:G9)</f>
        <v>5198018</v>
      </c>
    </row>
    <row r="10" spans="1:8" x14ac:dyDescent="0.25">
      <c r="A10" s="99"/>
      <c r="B10" s="4"/>
      <c r="C10" s="100"/>
      <c r="D10" s="100" t="s">
        <v>64</v>
      </c>
      <c r="E10" s="100"/>
      <c r="F10" s="73">
        <v>1298596.68</v>
      </c>
      <c r="G10" s="73">
        <v>1337035.1399999999</v>
      </c>
      <c r="H10" s="75">
        <f t="shared" si="2"/>
        <v>2635631.8199999998</v>
      </c>
    </row>
    <row r="11" spans="1:8" x14ac:dyDescent="0.25">
      <c r="A11" s="99"/>
      <c r="B11" s="4"/>
      <c r="C11" s="100"/>
      <c r="D11" s="100" t="s">
        <v>65</v>
      </c>
      <c r="E11" s="100"/>
      <c r="F11" s="73">
        <v>0</v>
      </c>
      <c r="G11" s="73">
        <v>0</v>
      </c>
      <c r="H11" s="75">
        <f t="shared" si="2"/>
        <v>0</v>
      </c>
    </row>
    <row r="12" spans="1:8" x14ac:dyDescent="0.25">
      <c r="A12" s="99"/>
      <c r="B12" s="4"/>
      <c r="C12" s="100"/>
      <c r="D12" s="100" t="s">
        <v>66</v>
      </c>
      <c r="E12" s="100"/>
      <c r="F12" s="73"/>
      <c r="G12" s="73"/>
      <c r="H12" s="75">
        <f t="shared" si="2"/>
        <v>0</v>
      </c>
    </row>
    <row r="13" spans="1:8" x14ac:dyDescent="0.25">
      <c r="A13" s="99"/>
      <c r="B13" s="4"/>
      <c r="C13" s="100"/>
      <c r="D13" s="100"/>
      <c r="E13" s="100" t="s">
        <v>67</v>
      </c>
      <c r="F13" s="73">
        <v>2000</v>
      </c>
      <c r="G13" s="73">
        <v>10000</v>
      </c>
      <c r="H13" s="75">
        <f t="shared" si="2"/>
        <v>12000</v>
      </c>
    </row>
    <row r="14" spans="1:8" x14ac:dyDescent="0.25">
      <c r="A14" s="99"/>
      <c r="B14" s="4"/>
      <c r="C14" s="100"/>
      <c r="D14" s="100"/>
      <c r="E14" s="100" t="s">
        <v>68</v>
      </c>
      <c r="F14" s="73">
        <v>1311005</v>
      </c>
      <c r="G14" s="73">
        <v>1217995</v>
      </c>
      <c r="H14" s="75">
        <f t="shared" si="2"/>
        <v>2529000</v>
      </c>
    </row>
    <row r="15" spans="1:8" x14ac:dyDescent="0.25">
      <c r="A15" s="99"/>
      <c r="B15" s="4"/>
      <c r="C15" s="100"/>
      <c r="D15" s="100"/>
      <c r="E15" s="100" t="s">
        <v>69</v>
      </c>
      <c r="F15" s="73">
        <v>1466014</v>
      </c>
      <c r="G15" s="73">
        <v>1380346</v>
      </c>
      <c r="H15" s="75">
        <f t="shared" si="2"/>
        <v>2846360</v>
      </c>
    </row>
    <row r="16" spans="1:8" ht="15.75" thickBot="1" x14ac:dyDescent="0.3">
      <c r="A16" s="99"/>
      <c r="B16" s="4"/>
      <c r="C16" s="100"/>
      <c r="D16" s="100"/>
      <c r="E16" s="100" t="s">
        <v>131</v>
      </c>
      <c r="F16" s="73">
        <v>62352</v>
      </c>
      <c r="G16" s="73">
        <v>63282</v>
      </c>
      <c r="H16" s="75">
        <f t="shared" si="2"/>
        <v>125634</v>
      </c>
    </row>
    <row r="17" spans="1:8" ht="18.75" customHeight="1" thickBot="1" x14ac:dyDescent="0.3">
      <c r="A17" s="99"/>
      <c r="B17" s="103"/>
      <c r="C17" s="104"/>
      <c r="D17" s="104" t="s">
        <v>70</v>
      </c>
      <c r="E17" s="104"/>
      <c r="F17" s="105">
        <f>ROUND(SUM(F12:F16),5)</f>
        <v>2841371</v>
      </c>
      <c r="G17" s="105">
        <f>ROUND(SUM(G12:G16),5)</f>
        <v>2671623</v>
      </c>
      <c r="H17" s="106">
        <f>SUM(F17:G17)</f>
        <v>5512994</v>
      </c>
    </row>
    <row r="18" spans="1:8" x14ac:dyDescent="0.25">
      <c r="A18" s="99"/>
      <c r="B18" s="4"/>
      <c r="C18" s="100"/>
      <c r="D18" s="100" t="s">
        <v>71</v>
      </c>
      <c r="E18" s="100"/>
      <c r="F18" s="73">
        <v>734400</v>
      </c>
      <c r="G18" s="73">
        <v>739200</v>
      </c>
      <c r="H18" s="75">
        <f t="shared" si="2"/>
        <v>1473600</v>
      </c>
    </row>
    <row r="19" spans="1:8" x14ac:dyDescent="0.25">
      <c r="A19" s="99"/>
      <c r="B19" s="4"/>
      <c r="C19" s="100"/>
      <c r="D19" s="100" t="s">
        <v>72</v>
      </c>
      <c r="E19" s="100"/>
      <c r="F19" s="73"/>
      <c r="G19" s="73"/>
      <c r="H19" s="75">
        <f t="shared" si="2"/>
        <v>0</v>
      </c>
    </row>
    <row r="20" spans="1:8" x14ac:dyDescent="0.25">
      <c r="A20" s="99"/>
      <c r="B20" s="4"/>
      <c r="C20" s="100"/>
      <c r="D20" s="100"/>
      <c r="E20" s="100" t="s">
        <v>73</v>
      </c>
      <c r="F20" s="73">
        <v>97600</v>
      </c>
      <c r="G20" s="73">
        <v>97920</v>
      </c>
      <c r="H20" s="75">
        <f t="shared" si="2"/>
        <v>195520</v>
      </c>
    </row>
    <row r="21" spans="1:8" x14ac:dyDescent="0.25">
      <c r="A21" s="99"/>
      <c r="B21" s="4"/>
      <c r="C21" s="100"/>
      <c r="D21" s="100"/>
      <c r="E21" s="100" t="s">
        <v>74</v>
      </c>
      <c r="F21" s="73">
        <v>148470</v>
      </c>
      <c r="G21" s="73">
        <v>257040</v>
      </c>
      <c r="H21" s="75">
        <f t="shared" si="2"/>
        <v>405510</v>
      </c>
    </row>
    <row r="22" spans="1:8" x14ac:dyDescent="0.25">
      <c r="A22" s="99"/>
      <c r="B22" s="4"/>
      <c r="C22" s="100"/>
      <c r="D22" s="100"/>
      <c r="E22" s="100" t="s">
        <v>75</v>
      </c>
      <c r="F22" s="73">
        <v>91500</v>
      </c>
      <c r="G22" s="73">
        <v>91800</v>
      </c>
      <c r="H22" s="75">
        <f t="shared" si="2"/>
        <v>183300</v>
      </c>
    </row>
    <row r="23" spans="1:8" x14ac:dyDescent="0.25">
      <c r="A23" s="99"/>
      <c r="B23" s="4"/>
      <c r="C23" s="100"/>
      <c r="D23" s="100"/>
      <c r="E23" s="100" t="s">
        <v>172</v>
      </c>
      <c r="F23" s="73">
        <v>0</v>
      </c>
      <c r="G23" s="73">
        <v>0</v>
      </c>
      <c r="H23" s="75">
        <f t="shared" si="2"/>
        <v>0</v>
      </c>
    </row>
    <row r="24" spans="1:8" ht="15.75" thickBot="1" x14ac:dyDescent="0.3">
      <c r="A24" s="99"/>
      <c r="B24" s="4"/>
      <c r="C24" s="100"/>
      <c r="D24" s="100"/>
      <c r="E24" s="100" t="s">
        <v>192</v>
      </c>
      <c r="F24" s="74">
        <v>0</v>
      </c>
      <c r="G24" s="74">
        <v>0</v>
      </c>
      <c r="H24" s="75">
        <f t="shared" si="2"/>
        <v>0</v>
      </c>
    </row>
    <row r="25" spans="1:8" ht="22.5" customHeight="1" thickBot="1" x14ac:dyDescent="0.3">
      <c r="A25" s="99"/>
      <c r="B25" s="103"/>
      <c r="C25" s="104"/>
      <c r="D25" s="104" t="s">
        <v>76</v>
      </c>
      <c r="E25" s="104"/>
      <c r="F25" s="105">
        <f t="shared" ref="F25" si="3">ROUND(SUM(F19:F24),5)</f>
        <v>337570</v>
      </c>
      <c r="G25" s="105">
        <f>ROUND(SUM(G19:G24),5)</f>
        <v>446760</v>
      </c>
      <c r="H25" s="106">
        <f>ROUND(SUM(H19:H24),5)</f>
        <v>784330</v>
      </c>
    </row>
    <row r="26" spans="1:8" x14ac:dyDescent="0.25">
      <c r="A26" s="99"/>
      <c r="B26" s="4"/>
      <c r="C26" s="100"/>
      <c r="D26" s="100" t="s">
        <v>77</v>
      </c>
      <c r="E26" s="100"/>
      <c r="F26" s="73">
        <v>80000</v>
      </c>
      <c r="G26" s="73">
        <v>0</v>
      </c>
      <c r="H26" s="75">
        <f t="shared" si="2"/>
        <v>80000</v>
      </c>
    </row>
    <row r="27" spans="1:8" ht="15.75" thickBot="1" x14ac:dyDescent="0.3">
      <c r="A27" s="99"/>
      <c r="B27" s="4"/>
      <c r="C27" s="100"/>
      <c r="D27" s="100" t="s">
        <v>78</v>
      </c>
      <c r="E27" s="100"/>
      <c r="F27" s="74">
        <v>150000</v>
      </c>
      <c r="G27" s="74">
        <v>125000</v>
      </c>
      <c r="H27" s="75">
        <f t="shared" si="2"/>
        <v>275000</v>
      </c>
    </row>
    <row r="28" spans="1:8" ht="21" customHeight="1" thickBot="1" x14ac:dyDescent="0.3">
      <c r="A28" s="99"/>
      <c r="B28" s="103"/>
      <c r="C28" s="104" t="s">
        <v>79</v>
      </c>
      <c r="D28" s="104"/>
      <c r="E28" s="104"/>
      <c r="F28" s="105">
        <f t="shared" ref="F28:G28" si="4">+F17+F9+F10+F11+F18+F25+F26+F27</f>
        <v>8116455.6799999997</v>
      </c>
      <c r="G28" s="105">
        <f t="shared" si="4"/>
        <v>7843118.1399999997</v>
      </c>
      <c r="H28" s="106">
        <f>+H17+H9+H10+H11+H18+H25+H26+H27</f>
        <v>15959573.82</v>
      </c>
    </row>
    <row r="29" spans="1:8" x14ac:dyDescent="0.25">
      <c r="A29" s="99"/>
      <c r="B29" s="4"/>
      <c r="C29" s="100" t="s">
        <v>80</v>
      </c>
      <c r="D29" s="100"/>
      <c r="E29" s="100"/>
      <c r="F29" s="73"/>
      <c r="G29" s="73"/>
      <c r="H29" s="75"/>
    </row>
    <row r="30" spans="1:8" x14ac:dyDescent="0.25">
      <c r="A30" s="99"/>
      <c r="B30" s="4"/>
      <c r="C30" s="100"/>
      <c r="D30" s="100" t="s">
        <v>81</v>
      </c>
      <c r="E30" s="100"/>
      <c r="F30" s="73">
        <v>0</v>
      </c>
      <c r="G30" s="73">
        <v>0</v>
      </c>
      <c r="H30" s="75">
        <f t="shared" ref="H30:H38" si="5">SUM(F30:G30)</f>
        <v>0</v>
      </c>
    </row>
    <row r="31" spans="1:8" x14ac:dyDescent="0.25">
      <c r="A31" s="99"/>
      <c r="B31" s="4"/>
      <c r="C31" s="100"/>
      <c r="D31" s="100" t="s">
        <v>82</v>
      </c>
      <c r="E31" s="100"/>
      <c r="F31" s="73">
        <v>0</v>
      </c>
      <c r="G31" s="73">
        <v>0</v>
      </c>
      <c r="H31" s="75">
        <f t="shared" si="5"/>
        <v>0</v>
      </c>
    </row>
    <row r="32" spans="1:8" x14ac:dyDescent="0.25">
      <c r="A32" s="99"/>
      <c r="B32" s="4"/>
      <c r="C32" s="100"/>
      <c r="D32" s="100" t="s">
        <v>83</v>
      </c>
      <c r="E32" s="100"/>
      <c r="F32" s="73">
        <v>184527.4</v>
      </c>
      <c r="G32" s="73">
        <v>264288.76</v>
      </c>
      <c r="H32" s="75">
        <f t="shared" si="5"/>
        <v>448816.16000000003</v>
      </c>
    </row>
    <row r="33" spans="1:8" x14ac:dyDescent="0.25">
      <c r="A33" s="99"/>
      <c r="B33" s="4"/>
      <c r="C33" s="100"/>
      <c r="D33" s="100" t="s">
        <v>84</v>
      </c>
      <c r="E33" s="100"/>
      <c r="F33" s="73">
        <v>0</v>
      </c>
      <c r="G33" s="73">
        <v>500000</v>
      </c>
      <c r="H33" s="75">
        <f t="shared" si="5"/>
        <v>500000</v>
      </c>
    </row>
    <row r="34" spans="1:8" x14ac:dyDescent="0.25">
      <c r="A34" s="99"/>
      <c r="B34" s="4"/>
      <c r="C34" s="100"/>
      <c r="D34" s="100" t="s">
        <v>130</v>
      </c>
      <c r="E34" s="100"/>
      <c r="F34" s="73">
        <v>0</v>
      </c>
      <c r="G34" s="73">
        <v>0</v>
      </c>
      <c r="H34" s="75">
        <f t="shared" si="5"/>
        <v>0</v>
      </c>
    </row>
    <row r="35" spans="1:8" x14ac:dyDescent="0.25">
      <c r="A35" s="99"/>
      <c r="B35" s="4"/>
      <c r="C35" s="100"/>
      <c r="D35" s="100" t="s">
        <v>174</v>
      </c>
      <c r="E35" s="100"/>
      <c r="F35" s="73">
        <v>180280.04</v>
      </c>
      <c r="G35" s="73">
        <v>251780.05</v>
      </c>
      <c r="H35" s="75">
        <f t="shared" si="5"/>
        <v>432060.08999999997</v>
      </c>
    </row>
    <row r="36" spans="1:8" x14ac:dyDescent="0.25">
      <c r="A36" s="99"/>
      <c r="B36" s="4"/>
      <c r="C36" s="100"/>
      <c r="D36" s="100" t="s">
        <v>176</v>
      </c>
      <c r="E36" s="100"/>
      <c r="F36" s="73">
        <v>192000</v>
      </c>
      <c r="G36" s="73">
        <v>105000</v>
      </c>
      <c r="H36" s="75">
        <f t="shared" si="5"/>
        <v>297000</v>
      </c>
    </row>
    <row r="37" spans="1:8" x14ac:dyDescent="0.25">
      <c r="A37" s="99"/>
      <c r="B37" s="4"/>
      <c r="C37" s="100"/>
      <c r="D37" s="100" t="s">
        <v>85</v>
      </c>
      <c r="E37" s="100"/>
      <c r="F37" s="73">
        <v>109800</v>
      </c>
      <c r="G37" s="73">
        <v>0</v>
      </c>
      <c r="H37" s="75">
        <f t="shared" si="5"/>
        <v>109800</v>
      </c>
    </row>
    <row r="38" spans="1:8" ht="15.75" thickBot="1" x14ac:dyDescent="0.3">
      <c r="A38" s="99"/>
      <c r="B38" s="4"/>
      <c r="C38" s="100"/>
      <c r="D38" s="100" t="s">
        <v>86</v>
      </c>
      <c r="E38" s="100"/>
      <c r="F38" s="73">
        <v>20000</v>
      </c>
      <c r="G38" s="73">
        <v>0</v>
      </c>
      <c r="H38" s="75">
        <f t="shared" si="5"/>
        <v>20000</v>
      </c>
    </row>
    <row r="39" spans="1:8" ht="20.25" customHeight="1" thickBot="1" x14ac:dyDescent="0.3">
      <c r="A39" s="99"/>
      <c r="B39" s="103"/>
      <c r="C39" s="104" t="s">
        <v>87</v>
      </c>
      <c r="D39" s="104"/>
      <c r="E39" s="104"/>
      <c r="F39" s="105">
        <f t="shared" ref="F39:G39" si="6">ROUND(SUM(F29:F38),5)</f>
        <v>686607.44</v>
      </c>
      <c r="G39" s="105">
        <f t="shared" si="6"/>
        <v>1121068.81</v>
      </c>
      <c r="H39" s="106">
        <f>SUM(F39:G39)</f>
        <v>1807676.25</v>
      </c>
    </row>
    <row r="40" spans="1:8" ht="20.25" customHeight="1" thickBot="1" x14ac:dyDescent="0.3">
      <c r="A40" s="99"/>
      <c r="B40" s="103"/>
      <c r="C40" s="104" t="s">
        <v>128</v>
      </c>
      <c r="D40" s="104"/>
      <c r="E40" s="104"/>
      <c r="F40" s="105">
        <f t="shared" ref="F40:G40" si="7">+F28+F39</f>
        <v>8803063.1199999992</v>
      </c>
      <c r="G40" s="105">
        <f t="shared" si="7"/>
        <v>8964186.9499999993</v>
      </c>
      <c r="H40" s="106">
        <f>+H28+H39</f>
        <v>17767250.07</v>
      </c>
    </row>
    <row r="41" spans="1:8" ht="20.25" customHeight="1" thickBot="1" x14ac:dyDescent="0.3">
      <c r="A41" s="99"/>
      <c r="B41" s="4"/>
      <c r="C41" s="100"/>
      <c r="D41" s="100" t="s">
        <v>132</v>
      </c>
      <c r="E41" s="100"/>
      <c r="F41" s="73">
        <v>0</v>
      </c>
      <c r="G41" s="73">
        <v>0</v>
      </c>
      <c r="H41" s="75">
        <f>SUM(F41:G41)</f>
        <v>0</v>
      </c>
    </row>
    <row r="42" spans="1:8" ht="20.25" customHeight="1" thickBot="1" x14ac:dyDescent="0.3">
      <c r="A42" s="99"/>
      <c r="B42" s="154" t="s">
        <v>108</v>
      </c>
      <c r="C42" s="155"/>
      <c r="D42" s="155"/>
      <c r="E42" s="155"/>
      <c r="F42" s="156">
        <f t="shared" ref="F42:G42" si="8">+F6-F40-F41</f>
        <v>628410.38000000082</v>
      </c>
      <c r="G42" s="156">
        <f t="shared" si="8"/>
        <v>1819828.459999999</v>
      </c>
      <c r="H42" s="157">
        <f>+H6-H40-H41</f>
        <v>2448238.84</v>
      </c>
    </row>
    <row r="43" spans="1:8" ht="20.25" customHeight="1" x14ac:dyDescent="0.25">
      <c r="A43" s="99"/>
      <c r="B43" s="4" t="s">
        <v>109</v>
      </c>
      <c r="C43" s="100"/>
      <c r="D43" s="100"/>
      <c r="E43" s="100"/>
      <c r="F43" s="73"/>
      <c r="G43" s="73"/>
      <c r="H43" s="75"/>
    </row>
    <row r="44" spans="1:8" ht="17.25" customHeight="1" x14ac:dyDescent="0.25">
      <c r="A44" s="99"/>
      <c r="B44" s="4" t="s">
        <v>88</v>
      </c>
      <c r="C44" s="100"/>
      <c r="D44" s="100"/>
      <c r="E44" s="100"/>
      <c r="F44" s="73"/>
      <c r="G44" s="73"/>
      <c r="H44" s="75"/>
    </row>
    <row r="45" spans="1:8" ht="15.75" customHeight="1" x14ac:dyDescent="0.25">
      <c r="A45" s="99"/>
      <c r="B45" s="4"/>
      <c r="C45" s="100" t="s">
        <v>89</v>
      </c>
      <c r="D45" s="100"/>
      <c r="E45" s="100"/>
      <c r="F45" s="73">
        <v>47500</v>
      </c>
      <c r="G45" s="73">
        <v>45000</v>
      </c>
      <c r="H45" s="75">
        <f>SUM(F45:G45)</f>
        <v>92500</v>
      </c>
    </row>
    <row r="46" spans="1:8" x14ac:dyDescent="0.25">
      <c r="A46" s="99"/>
      <c r="B46" s="4"/>
      <c r="C46" s="100" t="s">
        <v>90</v>
      </c>
      <c r="D46" s="100"/>
      <c r="E46" s="100"/>
      <c r="F46" s="73"/>
      <c r="G46" s="73"/>
      <c r="H46" s="75">
        <f t="shared" ref="H46:H50" si="9">SUM(F46:G46)</f>
        <v>0</v>
      </c>
    </row>
    <row r="47" spans="1:8" x14ac:dyDescent="0.25">
      <c r="A47" s="70"/>
      <c r="B47" s="4"/>
      <c r="C47" s="100" t="s">
        <v>91</v>
      </c>
      <c r="D47" s="100"/>
      <c r="E47" s="100"/>
      <c r="F47" s="73">
        <v>2574.56</v>
      </c>
      <c r="G47" s="73">
        <v>7056.39</v>
      </c>
      <c r="H47" s="75">
        <f t="shared" si="9"/>
        <v>9630.9500000000007</v>
      </c>
    </row>
    <row r="48" spans="1:8" x14ac:dyDescent="0.25">
      <c r="A48" s="99"/>
      <c r="B48" s="4"/>
      <c r="C48" s="100" t="s">
        <v>92</v>
      </c>
      <c r="D48" s="100"/>
      <c r="E48" s="100"/>
      <c r="F48" s="73">
        <v>827532.74</v>
      </c>
      <c r="G48" s="73">
        <v>892167.31</v>
      </c>
      <c r="H48" s="75">
        <f t="shared" si="9"/>
        <v>1719700.05</v>
      </c>
    </row>
    <row r="49" spans="1:8" x14ac:dyDescent="0.25">
      <c r="A49" s="99"/>
      <c r="B49" s="4"/>
      <c r="C49" s="100" t="s">
        <v>173</v>
      </c>
      <c r="D49" s="100"/>
      <c r="E49" s="100"/>
      <c r="F49" s="73">
        <v>12000</v>
      </c>
      <c r="G49" s="73">
        <v>0</v>
      </c>
      <c r="H49" s="75">
        <f t="shared" si="9"/>
        <v>12000</v>
      </c>
    </row>
    <row r="50" spans="1:8" ht="15.75" thickBot="1" x14ac:dyDescent="0.3">
      <c r="A50" s="99"/>
      <c r="B50" s="4"/>
      <c r="C50" s="100" t="s">
        <v>134</v>
      </c>
      <c r="D50" s="100"/>
      <c r="E50" s="100"/>
      <c r="F50" s="73">
        <v>15000</v>
      </c>
      <c r="G50" s="73">
        <v>0</v>
      </c>
      <c r="H50" s="75">
        <f t="shared" si="9"/>
        <v>15000</v>
      </c>
    </row>
    <row r="51" spans="1:8" ht="15.75" thickBot="1" x14ac:dyDescent="0.3">
      <c r="A51" s="99"/>
      <c r="B51" s="103"/>
      <c r="C51" s="104" t="s">
        <v>87</v>
      </c>
      <c r="D51" s="104"/>
      <c r="E51" s="104"/>
      <c r="F51" s="105">
        <f t="shared" ref="F51:G51" si="10">SUM(F45:F50)</f>
        <v>904607.3</v>
      </c>
      <c r="G51" s="105">
        <f t="shared" si="10"/>
        <v>944223.70000000007</v>
      </c>
      <c r="H51" s="106">
        <f>SUM(H45:H50)</f>
        <v>1848831</v>
      </c>
    </row>
    <row r="52" spans="1:8" x14ac:dyDescent="0.25">
      <c r="A52" s="99"/>
      <c r="B52" s="4" t="s">
        <v>110</v>
      </c>
      <c r="C52" s="100"/>
      <c r="D52" s="100"/>
      <c r="E52" s="100"/>
      <c r="F52" s="73"/>
      <c r="G52" s="73"/>
      <c r="H52" s="75"/>
    </row>
    <row r="53" spans="1:8" x14ac:dyDescent="0.25">
      <c r="A53" s="99"/>
      <c r="B53" s="4" t="s">
        <v>93</v>
      </c>
      <c r="C53" s="100"/>
      <c r="D53" s="100"/>
      <c r="E53" s="100"/>
      <c r="F53" s="73"/>
      <c r="G53" s="73"/>
      <c r="H53" s="75"/>
    </row>
    <row r="54" spans="1:8" x14ac:dyDescent="0.25">
      <c r="A54" s="99"/>
      <c r="B54" s="4"/>
      <c r="C54" s="100" t="s">
        <v>94</v>
      </c>
      <c r="D54" s="100"/>
      <c r="E54" s="100"/>
      <c r="F54" s="73">
        <v>9859.27</v>
      </c>
      <c r="G54" s="73">
        <v>12242.87</v>
      </c>
      <c r="H54" s="75">
        <f>SUM(F54:G54)</f>
        <v>22102.14</v>
      </c>
    </row>
    <row r="55" spans="1:8" ht="15.75" customHeight="1" thickBot="1" x14ac:dyDescent="0.3">
      <c r="A55" s="99"/>
      <c r="B55" s="4"/>
      <c r="C55" s="100" t="s">
        <v>95</v>
      </c>
      <c r="D55" s="100"/>
      <c r="E55" s="100"/>
      <c r="F55" s="73">
        <v>16399.59</v>
      </c>
      <c r="G55" s="73">
        <v>6457</v>
      </c>
      <c r="H55" s="75">
        <f>SUM(F55:G55)</f>
        <v>22856.59</v>
      </c>
    </row>
    <row r="56" spans="1:8" ht="15.75" thickBot="1" x14ac:dyDescent="0.3">
      <c r="A56" s="70"/>
      <c r="B56" s="103" t="s">
        <v>96</v>
      </c>
      <c r="C56" s="104"/>
      <c r="D56" s="104"/>
      <c r="E56" s="104"/>
      <c r="F56" s="105">
        <f t="shared" ref="F56:G56" si="11">SUM(F54:F55)</f>
        <v>26258.86</v>
      </c>
      <c r="G56" s="105">
        <f t="shared" si="11"/>
        <v>18699.870000000003</v>
      </c>
      <c r="H56" s="106">
        <f>SUM(H54:H55)</f>
        <v>44958.729999999996</v>
      </c>
    </row>
    <row r="57" spans="1:8" ht="15.75" thickBot="1" x14ac:dyDescent="0.3">
      <c r="A57" s="99"/>
      <c r="B57" s="154" t="s">
        <v>108</v>
      </c>
      <c r="C57" s="155"/>
      <c r="D57" s="155"/>
      <c r="E57" s="155"/>
      <c r="F57" s="156">
        <f t="shared" ref="F57:G57" si="12">+F42+F51-F56</f>
        <v>1506758.8200000008</v>
      </c>
      <c r="G57" s="156">
        <f t="shared" si="12"/>
        <v>2745352.2899999991</v>
      </c>
      <c r="H57" s="157">
        <f>+H42+H51-H56</f>
        <v>4252111.1099999994</v>
      </c>
    </row>
    <row r="58" spans="1:8" x14ac:dyDescent="0.25">
      <c r="A58" s="99"/>
    </row>
    <row r="59" spans="1:8" s="152" customFormat="1" ht="30" customHeight="1" x14ac:dyDescent="0.25">
      <c r="A59" s="99"/>
      <c r="B59" s="142" t="s">
        <v>50</v>
      </c>
      <c r="C59" s="125"/>
      <c r="D59" s="2"/>
      <c r="E59" s="2"/>
      <c r="F59" s="175"/>
      <c r="G59" s="175"/>
      <c r="H59" s="175"/>
    </row>
    <row r="60" spans="1:8" x14ac:dyDescent="0.25">
      <c r="A60" s="99"/>
      <c r="B60" s="142" t="s">
        <v>177</v>
      </c>
      <c r="C60" s="125"/>
    </row>
  </sheetData>
  <pageMargins left="0.9055118110236221" right="0.19685039370078741" top="1.1023622047244095" bottom="0.70866141732283472" header="0.39370078740157483" footer="0.31496062992125984"/>
  <pageSetup orientation="portrait" horizontalDpi="4294967294" r:id="rId1"/>
  <headerFooter>
    <oddHeader>&amp;C&amp;"Arial,Negrita"&amp;12 CONDOMINIO VISTAS A LA COLINA
Estado de Resultados (Expresado en Colones)
Enero - 2019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pane xSplit="5" ySplit="1" topLeftCell="F24" activePane="bottomRight" state="frozenSplit"/>
      <selection pane="topRight" activeCell="G1" sqref="G1"/>
      <selection pane="bottomLeft" activeCell="A2" sqref="A2"/>
      <selection pane="bottomRight" activeCell="H40" sqref="H40"/>
    </sheetView>
  </sheetViews>
  <sheetFormatPr baseColWidth="10" defaultRowHeight="15" x14ac:dyDescent="0.25"/>
  <cols>
    <col min="1" max="1" width="2" style="2" customWidth="1"/>
    <col min="2" max="2" width="2.42578125" style="2" customWidth="1"/>
    <col min="3" max="3" width="2.7109375" style="2" customWidth="1"/>
    <col min="4" max="4" width="3" style="2" customWidth="1"/>
    <col min="5" max="5" width="29.5703125" style="2" customWidth="1"/>
    <col min="6" max="6" width="17.5703125" style="70" customWidth="1"/>
    <col min="7" max="7" width="20.28515625" style="70" customWidth="1"/>
    <col min="8" max="8" width="13.140625" style="70" bestFit="1" customWidth="1"/>
    <col min="9" max="16384" width="11.42578125" style="70"/>
  </cols>
  <sheetData>
    <row r="1" spans="1:9" s="1" customFormat="1" ht="15.75" thickBot="1" x14ac:dyDescent="0.3">
      <c r="A1" s="158"/>
      <c r="B1" s="159"/>
      <c r="C1" s="159"/>
      <c r="D1" s="159"/>
      <c r="E1" s="159"/>
      <c r="F1" s="164" t="s">
        <v>200</v>
      </c>
      <c r="G1" s="165" t="s">
        <v>219</v>
      </c>
    </row>
    <row r="2" spans="1:9" x14ac:dyDescent="0.25">
      <c r="A2" s="4"/>
      <c r="B2" s="100" t="s">
        <v>111</v>
      </c>
      <c r="C2" s="100"/>
      <c r="D2" s="100"/>
      <c r="E2" s="100"/>
      <c r="F2" s="73"/>
      <c r="G2" s="75"/>
    </row>
    <row r="3" spans="1:9" x14ac:dyDescent="0.25">
      <c r="A3" s="4"/>
      <c r="B3" s="100"/>
      <c r="C3" s="100" t="s">
        <v>42</v>
      </c>
      <c r="D3" s="100"/>
      <c r="E3" s="100"/>
      <c r="F3" s="73"/>
      <c r="G3" s="75"/>
    </row>
    <row r="4" spans="1:9" x14ac:dyDescent="0.25">
      <c r="A4" s="4"/>
      <c r="B4" s="100"/>
      <c r="C4" s="100"/>
      <c r="D4" s="100" t="s">
        <v>43</v>
      </c>
      <c r="E4" s="100"/>
      <c r="F4" s="73"/>
      <c r="G4" s="75"/>
    </row>
    <row r="5" spans="1:9" x14ac:dyDescent="0.25">
      <c r="A5" s="4"/>
      <c r="B5" s="100"/>
      <c r="C5" s="100"/>
      <c r="D5" s="100"/>
      <c r="E5" s="100" t="s">
        <v>44</v>
      </c>
      <c r="F5" s="73">
        <v>158667.81</v>
      </c>
      <c r="G5" s="75">
        <f>+'ConciScot¢ '!I15</f>
        <v>969958.87</v>
      </c>
    </row>
    <row r="6" spans="1:9" ht="15.75" thickBot="1" x14ac:dyDescent="0.3">
      <c r="A6" s="4"/>
      <c r="B6" s="100"/>
      <c r="C6" s="100"/>
      <c r="D6" s="100"/>
      <c r="E6" s="100" t="s">
        <v>51</v>
      </c>
      <c r="F6" s="73">
        <v>241.76</v>
      </c>
      <c r="G6" s="75">
        <f>+'ConciScot$'!H15</f>
        <v>697039.83050000004</v>
      </c>
    </row>
    <row r="7" spans="1:9" ht="15.75" thickBot="1" x14ac:dyDescent="0.3">
      <c r="A7" s="103"/>
      <c r="B7" s="104"/>
      <c r="C7" s="104"/>
      <c r="D7" s="104" t="s">
        <v>97</v>
      </c>
      <c r="E7" s="104"/>
      <c r="F7" s="105">
        <f t="shared" ref="F7:G7" si="0">ROUND(SUM(F4:F6),5)</f>
        <v>158909.57</v>
      </c>
      <c r="G7" s="106">
        <f t="shared" si="0"/>
        <v>1666998.7005</v>
      </c>
    </row>
    <row r="8" spans="1:9" ht="21.75" customHeight="1" x14ac:dyDescent="0.25">
      <c r="A8" s="4"/>
      <c r="B8" s="100"/>
      <c r="C8" s="100"/>
      <c r="D8" s="100" t="s">
        <v>53</v>
      </c>
      <c r="E8" s="100"/>
      <c r="F8" s="73"/>
      <c r="G8" s="75"/>
    </row>
    <row r="9" spans="1:9" x14ac:dyDescent="0.25">
      <c r="A9" s="4"/>
      <c r="B9" s="100"/>
      <c r="C9" s="100"/>
      <c r="D9" s="100"/>
      <c r="E9" s="100" t="s">
        <v>54</v>
      </c>
      <c r="F9" s="73">
        <v>330063.03000000003</v>
      </c>
      <c r="G9" s="75">
        <f>+'ConcBAC¢'!I72</f>
        <v>2097226.6500000013</v>
      </c>
    </row>
    <row r="10" spans="1:9" ht="15.75" thickBot="1" x14ac:dyDescent="0.3">
      <c r="A10" s="4"/>
      <c r="B10" s="100"/>
      <c r="C10" s="100"/>
      <c r="D10" s="100"/>
      <c r="E10" s="100" t="s">
        <v>55</v>
      </c>
      <c r="F10" s="73">
        <v>0</v>
      </c>
      <c r="G10" s="75">
        <f>+'ConcBAC$'!H23</f>
        <v>53557.663500000359</v>
      </c>
    </row>
    <row r="11" spans="1:9" ht="15.75" thickBot="1" x14ac:dyDescent="0.3">
      <c r="A11" s="103"/>
      <c r="B11" s="104"/>
      <c r="C11" s="104"/>
      <c r="D11" s="104" t="s">
        <v>98</v>
      </c>
      <c r="E11" s="104"/>
      <c r="F11" s="105">
        <f t="shared" ref="F11:G11" si="1">ROUND(SUM(F8:F10),5)</f>
        <v>330063.03000000003</v>
      </c>
      <c r="G11" s="106">
        <f t="shared" si="1"/>
        <v>2150784.3135000002</v>
      </c>
    </row>
    <row r="12" spans="1:9" ht="30" customHeight="1" thickBot="1" x14ac:dyDescent="0.3">
      <c r="A12" s="103"/>
      <c r="B12" s="104"/>
      <c r="C12" s="104" t="s">
        <v>99</v>
      </c>
      <c r="D12" s="104"/>
      <c r="E12" s="104"/>
      <c r="F12" s="105">
        <f t="shared" ref="F12:G12" si="2">ROUND(F3+F7+F11,5)</f>
        <v>488972.6</v>
      </c>
      <c r="G12" s="106">
        <f t="shared" si="2"/>
        <v>3817783.014</v>
      </c>
    </row>
    <row r="13" spans="1:9" ht="20.25" customHeight="1" x14ac:dyDescent="0.25">
      <c r="A13" s="4"/>
      <c r="B13" s="100"/>
      <c r="C13" s="100" t="s">
        <v>100</v>
      </c>
      <c r="D13" s="100"/>
      <c r="E13" s="100"/>
      <c r="F13" s="73"/>
      <c r="G13" s="75"/>
    </row>
    <row r="14" spans="1:9" x14ac:dyDescent="0.25">
      <c r="A14" s="4"/>
      <c r="B14" s="100"/>
      <c r="C14" s="100"/>
      <c r="D14" s="100" t="s">
        <v>101</v>
      </c>
      <c r="E14" s="100"/>
      <c r="F14" s="73">
        <v>30661231.440000001</v>
      </c>
      <c r="G14" s="75">
        <f>+CXC!G84-G15</f>
        <v>30227994.41</v>
      </c>
      <c r="I14" s="70" t="s">
        <v>1</v>
      </c>
    </row>
    <row r="15" spans="1:9" ht="15.75" thickBot="1" x14ac:dyDescent="0.3">
      <c r="A15" s="4"/>
      <c r="B15" s="100"/>
      <c r="C15" s="100"/>
      <c r="D15" s="100" t="s">
        <v>102</v>
      </c>
      <c r="E15" s="100"/>
      <c r="F15" s="73">
        <v>2782841.47</v>
      </c>
      <c r="G15" s="75">
        <v>3659744.41</v>
      </c>
    </row>
    <row r="16" spans="1:9" ht="15.75" thickBot="1" x14ac:dyDescent="0.3">
      <c r="A16" s="103"/>
      <c r="B16" s="104"/>
      <c r="C16" s="104" t="s">
        <v>103</v>
      </c>
      <c r="D16" s="104"/>
      <c r="E16" s="104"/>
      <c r="F16" s="105">
        <f t="shared" ref="F16:G16" si="3">SUM(F14:F15)</f>
        <v>33444072.91</v>
      </c>
      <c r="G16" s="106">
        <f t="shared" si="3"/>
        <v>33887738.82</v>
      </c>
      <c r="H16" s="232" t="s">
        <v>1</v>
      </c>
    </row>
    <row r="17" spans="1:9" x14ac:dyDescent="0.25">
      <c r="A17" s="4"/>
      <c r="B17" s="100"/>
      <c r="C17" s="100" t="s">
        <v>112</v>
      </c>
      <c r="D17" s="100"/>
      <c r="E17" s="100"/>
      <c r="F17" s="73"/>
      <c r="G17" s="75"/>
    </row>
    <row r="18" spans="1:9" x14ac:dyDescent="0.25">
      <c r="A18" s="4"/>
      <c r="B18" s="100"/>
      <c r="C18" s="100" t="s">
        <v>129</v>
      </c>
      <c r="D18" s="100"/>
      <c r="E18" s="100"/>
      <c r="F18" s="73">
        <v>83410</v>
      </c>
      <c r="G18" s="75">
        <v>78410</v>
      </c>
    </row>
    <row r="19" spans="1:9" x14ac:dyDescent="0.25">
      <c r="A19" s="4"/>
      <c r="B19" s="100"/>
      <c r="C19" s="100" t="s">
        <v>113</v>
      </c>
      <c r="D19" s="100"/>
      <c r="E19" s="100"/>
      <c r="F19" s="73">
        <v>100000</v>
      </c>
      <c r="G19" s="75">
        <v>100000</v>
      </c>
    </row>
    <row r="20" spans="1:9" ht="15.75" thickBot="1" x14ac:dyDescent="0.3">
      <c r="A20" s="4"/>
      <c r="B20" s="100"/>
      <c r="C20" s="100" t="s">
        <v>209</v>
      </c>
      <c r="D20" s="100"/>
      <c r="E20" s="100"/>
      <c r="F20" s="73">
        <v>129676</v>
      </c>
      <c r="G20" s="75">
        <v>102750</v>
      </c>
    </row>
    <row r="21" spans="1:9" ht="15.75" thickBot="1" x14ac:dyDescent="0.3">
      <c r="A21" s="103"/>
      <c r="B21" s="104"/>
      <c r="C21" s="104" t="s">
        <v>114</v>
      </c>
      <c r="D21" s="104"/>
      <c r="E21" s="104"/>
      <c r="F21" s="105">
        <f>SUM(F18:F20)</f>
        <v>313086</v>
      </c>
      <c r="G21" s="106">
        <f>SUM(G18:G20)</f>
        <v>281160</v>
      </c>
    </row>
    <row r="22" spans="1:9" s="152" customFormat="1" ht="30" customHeight="1" thickBot="1" x14ac:dyDescent="0.25">
      <c r="A22" s="205"/>
      <c r="B22" s="206" t="s">
        <v>115</v>
      </c>
      <c r="C22" s="206"/>
      <c r="D22" s="206"/>
      <c r="E22" s="206"/>
      <c r="F22" s="207">
        <f t="shared" ref="F22:G22" si="4">+F12+F16+F21</f>
        <v>34246131.509999998</v>
      </c>
      <c r="G22" s="208">
        <f t="shared" si="4"/>
        <v>37986681.833999999</v>
      </c>
    </row>
    <row r="23" spans="1:9" ht="20.25" customHeight="1" x14ac:dyDescent="0.25">
      <c r="A23" s="4"/>
      <c r="B23" s="100" t="s">
        <v>116</v>
      </c>
      <c r="C23" s="100"/>
      <c r="D23" s="100"/>
      <c r="E23" s="100"/>
      <c r="F23" s="73"/>
      <c r="G23" s="75"/>
    </row>
    <row r="24" spans="1:9" x14ac:dyDescent="0.25">
      <c r="A24" s="153"/>
      <c r="B24" s="100" t="s">
        <v>117</v>
      </c>
      <c r="C24" s="100"/>
      <c r="D24" s="100"/>
      <c r="E24" s="100"/>
      <c r="F24" s="73"/>
      <c r="G24" s="75"/>
    </row>
    <row r="25" spans="1:9" x14ac:dyDescent="0.25">
      <c r="A25" s="4"/>
      <c r="B25" s="100"/>
      <c r="C25" s="100" t="s">
        <v>118</v>
      </c>
      <c r="D25" s="100"/>
      <c r="E25" s="100"/>
      <c r="F25" s="73"/>
      <c r="G25" s="75"/>
    </row>
    <row r="26" spans="1:9" ht="15.75" thickBot="1" x14ac:dyDescent="0.3">
      <c r="A26" s="4"/>
      <c r="B26" s="100"/>
      <c r="C26" s="100" t="s">
        <v>104</v>
      </c>
      <c r="D26" s="160"/>
      <c r="E26" s="100"/>
      <c r="F26" s="73">
        <v>16963555.32</v>
      </c>
      <c r="G26" s="75">
        <v>17688444.120000001</v>
      </c>
    </row>
    <row r="27" spans="1:9" ht="15.75" thickBot="1" x14ac:dyDescent="0.3">
      <c r="A27" s="103"/>
      <c r="B27" s="104"/>
      <c r="C27" s="104" t="s">
        <v>105</v>
      </c>
      <c r="D27" s="104"/>
      <c r="E27" s="104"/>
      <c r="F27" s="105">
        <f t="shared" ref="F27:G27" si="5">ROUND(SUM(F25:F26),5)</f>
        <v>16963555.32</v>
      </c>
      <c r="G27" s="106">
        <f t="shared" si="5"/>
        <v>17688444.120000001</v>
      </c>
    </row>
    <row r="28" spans="1:9" ht="14.25" customHeight="1" x14ac:dyDescent="0.25">
      <c r="A28" s="4"/>
      <c r="B28" s="100"/>
      <c r="C28" s="100" t="s">
        <v>119</v>
      </c>
      <c r="D28" s="100"/>
      <c r="E28" s="100"/>
      <c r="F28" s="73"/>
      <c r="G28" s="75"/>
    </row>
    <row r="29" spans="1:9" x14ac:dyDescent="0.25">
      <c r="A29" s="4"/>
      <c r="B29" s="100"/>
      <c r="C29" s="100"/>
      <c r="D29" s="100" t="s">
        <v>31</v>
      </c>
      <c r="E29" s="100"/>
      <c r="F29" s="73">
        <v>71625</v>
      </c>
      <c r="G29" s="75">
        <v>71625</v>
      </c>
    </row>
    <row r="30" spans="1:9" x14ac:dyDescent="0.25">
      <c r="A30" s="4"/>
      <c r="B30" s="100"/>
      <c r="C30" s="100"/>
      <c r="D30" s="100" t="s">
        <v>121</v>
      </c>
      <c r="E30" s="100"/>
      <c r="F30" s="73">
        <v>1060521.79</v>
      </c>
      <c r="G30" s="75">
        <f>-CXC!G29</f>
        <v>1317176.02</v>
      </c>
      <c r="I30" s="70" t="s">
        <v>1</v>
      </c>
    </row>
    <row r="31" spans="1:9" ht="15.75" thickBot="1" x14ac:dyDescent="0.3">
      <c r="A31" s="4"/>
      <c r="B31" s="100"/>
      <c r="C31" s="100"/>
      <c r="D31" s="100" t="s">
        <v>122</v>
      </c>
      <c r="E31" s="100"/>
      <c r="F31" s="73">
        <v>990808.86</v>
      </c>
      <c r="G31" s="75">
        <f>-CXC!G86</f>
        <v>1004463.86</v>
      </c>
      <c r="I31" s="70" t="s">
        <v>1</v>
      </c>
    </row>
    <row r="32" spans="1:9" ht="15.75" thickBot="1" x14ac:dyDescent="0.3">
      <c r="A32" s="103"/>
      <c r="B32" s="104"/>
      <c r="C32" s="104" t="s">
        <v>106</v>
      </c>
      <c r="D32" s="104"/>
      <c r="E32" s="104"/>
      <c r="F32" s="105">
        <f t="shared" ref="F32:G32" si="6">SUM(F29:F31)</f>
        <v>2122955.65</v>
      </c>
      <c r="G32" s="106">
        <f t="shared" si="6"/>
        <v>2393264.88</v>
      </c>
    </row>
    <row r="33" spans="1:7" ht="25.5" customHeight="1" thickBot="1" x14ac:dyDescent="0.3">
      <c r="A33" s="103"/>
      <c r="B33" s="104" t="s">
        <v>120</v>
      </c>
      <c r="C33" s="104"/>
      <c r="D33" s="104"/>
      <c r="E33" s="104"/>
      <c r="F33" s="105">
        <f t="shared" ref="F33:G33" si="7">+F27+F32</f>
        <v>19086510.969999999</v>
      </c>
      <c r="G33" s="106">
        <f t="shared" si="7"/>
        <v>20081709</v>
      </c>
    </row>
    <row r="34" spans="1:7" ht="22.5" customHeight="1" x14ac:dyDescent="0.25">
      <c r="A34" s="161"/>
      <c r="B34" s="100" t="s">
        <v>123</v>
      </c>
      <c r="C34" s="100"/>
      <c r="D34" s="100"/>
      <c r="E34" s="100"/>
      <c r="F34" s="73"/>
      <c r="G34" s="75"/>
    </row>
    <row r="35" spans="1:7" x14ac:dyDescent="0.25">
      <c r="A35" s="4"/>
      <c r="B35" s="100" t="s">
        <v>124</v>
      </c>
      <c r="C35" s="100"/>
      <c r="D35" s="100"/>
      <c r="E35" s="100"/>
      <c r="F35" s="73">
        <v>13652861.720000001</v>
      </c>
      <c r="G35" s="75">
        <f>+F37</f>
        <v>15159620.539999999</v>
      </c>
    </row>
    <row r="36" spans="1:7" ht="15.75" thickBot="1" x14ac:dyDescent="0.3">
      <c r="A36" s="4"/>
      <c r="B36" s="100" t="s">
        <v>125</v>
      </c>
      <c r="C36" s="100"/>
      <c r="D36" s="100"/>
      <c r="E36" s="100"/>
      <c r="F36" s="73">
        <v>1506758.82</v>
      </c>
      <c r="G36" s="75">
        <f>+'Estado Resultados '!G57</f>
        <v>2745352.2899999991</v>
      </c>
    </row>
    <row r="37" spans="1:7" ht="15.75" thickBot="1" x14ac:dyDescent="0.3">
      <c r="A37" s="103" t="s">
        <v>1</v>
      </c>
      <c r="B37" s="104" t="s">
        <v>126</v>
      </c>
      <c r="C37" s="104"/>
      <c r="D37" s="104"/>
      <c r="E37" s="104"/>
      <c r="F37" s="209">
        <f t="shared" ref="F37:G37" si="8">ROUND(SUM(F34:F36),5)</f>
        <v>15159620.539999999</v>
      </c>
      <c r="G37" s="210">
        <f t="shared" si="8"/>
        <v>17904972.829999998</v>
      </c>
    </row>
    <row r="38" spans="1:7" s="152" customFormat="1" ht="30" customHeight="1" thickBot="1" x14ac:dyDescent="0.25">
      <c r="A38" s="211"/>
      <c r="B38" s="212" t="s">
        <v>127</v>
      </c>
      <c r="C38" s="212"/>
      <c r="D38" s="212"/>
      <c r="E38" s="212"/>
      <c r="F38" s="213">
        <f t="shared" ref="F38:G38" si="9">+F33+F37</f>
        <v>34246131.509999998</v>
      </c>
      <c r="G38" s="214">
        <f t="shared" si="9"/>
        <v>37986681.829999998</v>
      </c>
    </row>
    <row r="39" spans="1:7" ht="15.75" thickTop="1" x14ac:dyDescent="0.25">
      <c r="A39" s="153"/>
      <c r="B39" s="160"/>
      <c r="C39" s="160"/>
      <c r="D39" s="160"/>
      <c r="E39" s="160"/>
      <c r="F39" s="176"/>
      <c r="G39" s="184"/>
    </row>
    <row r="40" spans="1:7" ht="15.75" thickBot="1" x14ac:dyDescent="0.3">
      <c r="A40" s="162"/>
      <c r="B40" s="163"/>
      <c r="C40" s="163"/>
      <c r="D40" s="163"/>
      <c r="E40" s="163"/>
      <c r="F40" s="183">
        <f t="shared" ref="F40:G40" si="10">+F38-F22</f>
        <v>0</v>
      </c>
      <c r="G40" s="177">
        <f t="shared" si="10"/>
        <v>-4.0000006556510925E-3</v>
      </c>
    </row>
    <row r="43" spans="1:7" x14ac:dyDescent="0.25">
      <c r="A43" s="142" t="s">
        <v>1</v>
      </c>
      <c r="B43" s="125"/>
    </row>
    <row r="44" spans="1:7" x14ac:dyDescent="0.25">
      <c r="A44" s="142" t="s">
        <v>1</v>
      </c>
      <c r="B44" s="125" t="s">
        <v>1</v>
      </c>
    </row>
  </sheetData>
  <pageMargins left="1.299212598425197" right="0.35433070866141736" top="1.299212598425197" bottom="0.35433070866141736" header="0.42" footer="0.39370078740157483"/>
  <pageSetup orientation="portrait" horizontalDpi="4294967294" r:id="rId1"/>
  <headerFooter>
    <oddHeader xml:space="preserve">&amp;C&amp;"Arial,Negrita"&amp;12 CONDOMINIO VISTAS A LA COLINA
&amp;14 Balance General (Expresado en Colones)
 Enero - 2019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pane xSplit="1" ySplit="1" topLeftCell="B61" activePane="bottomRight" state="frozenSplit"/>
      <selection pane="topRight" activeCell="H1" sqref="H1"/>
      <selection pane="bottomLeft" activeCell="A2" sqref="A2"/>
      <selection pane="bottomRight" activeCell="G74" sqref="G74"/>
    </sheetView>
  </sheetViews>
  <sheetFormatPr baseColWidth="10" defaultRowHeight="15" x14ac:dyDescent="0.25"/>
  <cols>
    <col min="1" max="1" width="3" style="3" customWidth="1"/>
    <col min="2" max="2" width="14.42578125" style="3" customWidth="1"/>
    <col min="3" max="3" width="14.7109375" style="125" customWidth="1"/>
    <col min="4" max="4" width="34.42578125" style="3" customWidth="1"/>
    <col min="5" max="5" width="69.85546875" style="3" customWidth="1"/>
    <col min="6" max="6" width="13.7109375" style="3" bestFit="1" customWidth="1"/>
    <col min="7" max="16384" width="11.42578125" style="70"/>
  </cols>
  <sheetData>
    <row r="1" spans="1:6" s="1" customFormat="1" ht="15.75" thickBot="1" x14ac:dyDescent="0.3">
      <c r="A1" s="98"/>
      <c r="B1" s="166" t="s">
        <v>34</v>
      </c>
      <c r="C1" s="167" t="s">
        <v>35</v>
      </c>
      <c r="D1" s="167" t="s">
        <v>37</v>
      </c>
      <c r="E1" s="167" t="s">
        <v>38</v>
      </c>
      <c r="F1" s="168" t="s">
        <v>39</v>
      </c>
    </row>
    <row r="2" spans="1:6" x14ac:dyDescent="0.25">
      <c r="B2" s="179" t="s">
        <v>427</v>
      </c>
      <c r="C2" s="195"/>
      <c r="D2" s="180"/>
      <c r="E2" s="180"/>
      <c r="F2" s="194"/>
    </row>
    <row r="3" spans="1:6" x14ac:dyDescent="0.25">
      <c r="B3" s="4" t="s">
        <v>428</v>
      </c>
      <c r="C3" s="123"/>
      <c r="D3" s="100"/>
      <c r="E3" s="100"/>
      <c r="F3" s="102"/>
    </row>
    <row r="4" spans="1:6" x14ac:dyDescent="0.25">
      <c r="B4" s="4" t="s">
        <v>62</v>
      </c>
      <c r="C4" s="123"/>
      <c r="D4" s="100"/>
      <c r="E4" s="100"/>
      <c r="F4" s="102"/>
    </row>
    <row r="5" spans="1:6" x14ac:dyDescent="0.25">
      <c r="B5" s="4" t="s">
        <v>63</v>
      </c>
      <c r="C5" s="123"/>
      <c r="D5" s="100"/>
      <c r="E5" s="100"/>
      <c r="F5" s="102"/>
    </row>
    <row r="6" spans="1:6" x14ac:dyDescent="0.25">
      <c r="B6" s="54" t="s">
        <v>429</v>
      </c>
      <c r="C6" s="215" t="s">
        <v>430</v>
      </c>
      <c r="D6" s="55" t="s">
        <v>166</v>
      </c>
      <c r="E6" s="55" t="s">
        <v>431</v>
      </c>
      <c r="F6" s="75">
        <v>1261750</v>
      </c>
    </row>
    <row r="7" spans="1:6" ht="15.75" thickBot="1" x14ac:dyDescent="0.3">
      <c r="B7" s="54" t="s">
        <v>429</v>
      </c>
      <c r="C7" s="215" t="s">
        <v>430</v>
      </c>
      <c r="D7" s="55" t="s">
        <v>166</v>
      </c>
      <c r="E7" s="55" t="s">
        <v>432</v>
      </c>
      <c r="F7" s="75">
        <v>1261750</v>
      </c>
    </row>
    <row r="8" spans="1:6" ht="15.75" thickBot="1" x14ac:dyDescent="0.3">
      <c r="B8" s="103" t="s">
        <v>433</v>
      </c>
      <c r="C8" s="124"/>
      <c r="D8" s="104"/>
      <c r="E8" s="104"/>
      <c r="F8" s="106">
        <f>ROUND(SUM(F5:F7),5)</f>
        <v>2523500</v>
      </c>
    </row>
    <row r="9" spans="1:6" x14ac:dyDescent="0.25">
      <c r="B9" s="4" t="s">
        <v>64</v>
      </c>
      <c r="C9" s="123"/>
      <c r="D9" s="100"/>
      <c r="E9" s="100"/>
      <c r="F9" s="102"/>
    </row>
    <row r="10" spans="1:6" x14ac:dyDescent="0.25">
      <c r="B10" s="54" t="s">
        <v>429</v>
      </c>
      <c r="C10" s="215" t="s">
        <v>434</v>
      </c>
      <c r="D10" s="55" t="s">
        <v>149</v>
      </c>
      <c r="E10" s="55" t="s">
        <v>435</v>
      </c>
      <c r="F10" s="75">
        <v>668517.56999999995</v>
      </c>
    </row>
    <row r="11" spans="1:6" ht="15.75" thickBot="1" x14ac:dyDescent="0.3">
      <c r="B11" s="54" t="s">
        <v>429</v>
      </c>
      <c r="C11" s="215" t="s">
        <v>434</v>
      </c>
      <c r="D11" s="55" t="s">
        <v>149</v>
      </c>
      <c r="E11" s="55" t="s">
        <v>436</v>
      </c>
      <c r="F11" s="91">
        <v>668517.56999999995</v>
      </c>
    </row>
    <row r="12" spans="1:6" ht="15.75" thickBot="1" x14ac:dyDescent="0.3">
      <c r="B12" s="103" t="s">
        <v>437</v>
      </c>
      <c r="C12" s="124"/>
      <c r="D12" s="104"/>
      <c r="E12" s="104"/>
      <c r="F12" s="106">
        <f>ROUND(SUM(F9:F11),5)</f>
        <v>1337035.1399999999</v>
      </c>
    </row>
    <row r="13" spans="1:6" x14ac:dyDescent="0.25">
      <c r="B13" s="4" t="s">
        <v>66</v>
      </c>
      <c r="C13" s="123"/>
      <c r="D13" s="100"/>
      <c r="E13" s="100"/>
      <c r="F13" s="102"/>
    </row>
    <row r="14" spans="1:6" x14ac:dyDescent="0.25">
      <c r="B14" s="4" t="s">
        <v>67</v>
      </c>
      <c r="C14" s="123"/>
      <c r="D14" s="100"/>
      <c r="E14" s="100"/>
      <c r="F14" s="102"/>
    </row>
    <row r="15" spans="1:6" ht="15.75" thickBot="1" x14ac:dyDescent="0.3">
      <c r="B15" s="54" t="s">
        <v>137</v>
      </c>
      <c r="C15" s="215" t="s">
        <v>231</v>
      </c>
      <c r="D15" s="55" t="s">
        <v>293</v>
      </c>
      <c r="E15" s="55" t="s">
        <v>294</v>
      </c>
      <c r="F15" s="91">
        <v>10000</v>
      </c>
    </row>
    <row r="16" spans="1:6" ht="15.75" thickBot="1" x14ac:dyDescent="0.3">
      <c r="B16" s="103" t="s">
        <v>438</v>
      </c>
      <c r="C16" s="124"/>
      <c r="D16" s="104"/>
      <c r="E16" s="104"/>
      <c r="F16" s="106">
        <f>ROUND(SUM(F14:F15),5)</f>
        <v>10000</v>
      </c>
    </row>
    <row r="17" spans="2:6" x14ac:dyDescent="0.25">
      <c r="B17" s="4" t="s">
        <v>68</v>
      </c>
      <c r="C17" s="123"/>
      <c r="D17" s="100"/>
      <c r="E17" s="100"/>
      <c r="F17" s="102"/>
    </row>
    <row r="18" spans="2:6" x14ac:dyDescent="0.25">
      <c r="B18" s="54" t="s">
        <v>137</v>
      </c>
      <c r="C18" s="215">
        <v>43770</v>
      </c>
      <c r="D18" s="55" t="s">
        <v>144</v>
      </c>
      <c r="E18" s="55" t="s">
        <v>196</v>
      </c>
      <c r="F18" s="75">
        <v>1073315</v>
      </c>
    </row>
    <row r="19" spans="2:6" x14ac:dyDescent="0.25">
      <c r="B19" s="54" t="s">
        <v>137</v>
      </c>
      <c r="C19" s="215">
        <v>43770</v>
      </c>
      <c r="D19" s="55" t="s">
        <v>144</v>
      </c>
      <c r="E19" s="55" t="s">
        <v>161</v>
      </c>
      <c r="F19" s="75">
        <v>88565</v>
      </c>
    </row>
    <row r="20" spans="2:6" ht="15.75" thickBot="1" x14ac:dyDescent="0.3">
      <c r="B20" s="54" t="s">
        <v>137</v>
      </c>
      <c r="C20" s="215">
        <v>43770</v>
      </c>
      <c r="D20" s="55" t="s">
        <v>144</v>
      </c>
      <c r="E20" s="55" t="s">
        <v>197</v>
      </c>
      <c r="F20" s="91">
        <v>56115</v>
      </c>
    </row>
    <row r="21" spans="2:6" ht="15.75" thickBot="1" x14ac:dyDescent="0.3">
      <c r="B21" s="103" t="s">
        <v>439</v>
      </c>
      <c r="C21" s="124"/>
      <c r="D21" s="104"/>
      <c r="E21" s="104"/>
      <c r="F21" s="106">
        <f>ROUND(SUM(F17:F20),5)</f>
        <v>1217995</v>
      </c>
    </row>
    <row r="22" spans="2:6" x14ac:dyDescent="0.25">
      <c r="B22" s="4" t="s">
        <v>69</v>
      </c>
      <c r="C22" s="123"/>
      <c r="D22" s="100"/>
      <c r="E22" s="100"/>
      <c r="F22" s="102"/>
    </row>
    <row r="23" spans="2:6" ht="15.75" thickBot="1" x14ac:dyDescent="0.3">
      <c r="B23" s="54" t="s">
        <v>137</v>
      </c>
      <c r="C23" s="215">
        <v>43770</v>
      </c>
      <c r="D23" s="55" t="s">
        <v>162</v>
      </c>
      <c r="E23" s="55" t="s">
        <v>163</v>
      </c>
      <c r="F23" s="91">
        <v>1380346</v>
      </c>
    </row>
    <row r="24" spans="2:6" ht="15.75" thickBot="1" x14ac:dyDescent="0.3">
      <c r="B24" s="103" t="s">
        <v>440</v>
      </c>
      <c r="C24" s="124"/>
      <c r="D24" s="104"/>
      <c r="E24" s="104"/>
      <c r="F24" s="106">
        <f>ROUND(SUM(F22:F23),5)</f>
        <v>1380346</v>
      </c>
    </row>
    <row r="25" spans="2:6" x14ac:dyDescent="0.25">
      <c r="B25" s="4" t="s">
        <v>441</v>
      </c>
      <c r="C25" s="123"/>
      <c r="D25" s="100"/>
      <c r="E25" s="100"/>
      <c r="F25" s="102"/>
    </row>
    <row r="26" spans="2:6" x14ac:dyDescent="0.25">
      <c r="B26" s="54" t="s">
        <v>137</v>
      </c>
      <c r="C26" s="215">
        <v>43770</v>
      </c>
      <c r="D26" s="55" t="s">
        <v>138</v>
      </c>
      <c r="E26" s="55" t="s">
        <v>140</v>
      </c>
      <c r="F26" s="75">
        <v>23257</v>
      </c>
    </row>
    <row r="27" spans="2:6" x14ac:dyDescent="0.25">
      <c r="B27" s="54" t="s">
        <v>137</v>
      </c>
      <c r="C27" s="215">
        <v>43770</v>
      </c>
      <c r="D27" s="55" t="s">
        <v>138</v>
      </c>
      <c r="E27" s="55" t="s">
        <v>140</v>
      </c>
      <c r="F27" s="75">
        <v>18035</v>
      </c>
    </row>
    <row r="28" spans="2:6" ht="15.75" thickBot="1" x14ac:dyDescent="0.3">
      <c r="B28" s="54" t="s">
        <v>137</v>
      </c>
      <c r="C28" s="215" t="s">
        <v>231</v>
      </c>
      <c r="D28" s="55" t="s">
        <v>138</v>
      </c>
      <c r="E28" s="55" t="s">
        <v>139</v>
      </c>
      <c r="F28" s="75">
        <v>21990</v>
      </c>
    </row>
    <row r="29" spans="2:6" ht="15.75" thickBot="1" x14ac:dyDescent="0.3">
      <c r="B29" s="103" t="s">
        <v>442</v>
      </c>
      <c r="C29" s="124"/>
      <c r="D29" s="104"/>
      <c r="E29" s="104"/>
      <c r="F29" s="106">
        <f>ROUND(SUM(F25:F28),5)</f>
        <v>63282</v>
      </c>
    </row>
    <row r="30" spans="2:6" ht="15.75" thickBot="1" x14ac:dyDescent="0.3">
      <c r="B30" s="103" t="s">
        <v>70</v>
      </c>
      <c r="C30" s="124"/>
      <c r="D30" s="104"/>
      <c r="E30" s="104"/>
      <c r="F30" s="106">
        <f>ROUND(F16+F21+F24+F29,5)</f>
        <v>2671623</v>
      </c>
    </row>
    <row r="31" spans="2:6" x14ac:dyDescent="0.25">
      <c r="B31" s="4" t="s">
        <v>71</v>
      </c>
      <c r="C31" s="123"/>
      <c r="D31" s="100"/>
      <c r="E31" s="100"/>
      <c r="F31" s="102"/>
    </row>
    <row r="32" spans="2:6" ht="15.75" thickBot="1" x14ac:dyDescent="0.3">
      <c r="B32" s="54" t="s">
        <v>429</v>
      </c>
      <c r="C32" s="215" t="s">
        <v>434</v>
      </c>
      <c r="D32" s="55" t="s">
        <v>344</v>
      </c>
      <c r="E32" s="55" t="s">
        <v>443</v>
      </c>
      <c r="F32" s="91">
        <v>739200</v>
      </c>
    </row>
    <row r="33" spans="2:6" ht="15.75" thickBot="1" x14ac:dyDescent="0.3">
      <c r="B33" s="103" t="s">
        <v>444</v>
      </c>
      <c r="C33" s="124"/>
      <c r="D33" s="104"/>
      <c r="E33" s="104"/>
      <c r="F33" s="106">
        <f>ROUND(SUM(F31:F32),5)</f>
        <v>739200</v>
      </c>
    </row>
    <row r="34" spans="2:6" x14ac:dyDescent="0.25">
      <c r="B34" s="4" t="s">
        <v>72</v>
      </c>
      <c r="C34" s="123"/>
      <c r="D34" s="100"/>
      <c r="E34" s="100"/>
      <c r="F34" s="102"/>
    </row>
    <row r="35" spans="2:6" x14ac:dyDescent="0.25">
      <c r="B35" s="4" t="s">
        <v>73</v>
      </c>
      <c r="C35" s="123"/>
      <c r="D35" s="100"/>
      <c r="E35" s="100"/>
      <c r="F35" s="102"/>
    </row>
    <row r="36" spans="2:6" ht="15.75" thickBot="1" x14ac:dyDescent="0.3">
      <c r="B36" s="54" t="s">
        <v>429</v>
      </c>
      <c r="C36" s="215" t="s">
        <v>434</v>
      </c>
      <c r="D36" s="55" t="s">
        <v>338</v>
      </c>
      <c r="E36" s="55" t="s">
        <v>445</v>
      </c>
      <c r="F36" s="91">
        <v>97920</v>
      </c>
    </row>
    <row r="37" spans="2:6" ht="15.75" thickBot="1" x14ac:dyDescent="0.3">
      <c r="B37" s="103" t="s">
        <v>446</v>
      </c>
      <c r="C37" s="124"/>
      <c r="D37" s="104"/>
      <c r="E37" s="104"/>
      <c r="F37" s="106">
        <f>ROUND(SUM(F35:F36),5)</f>
        <v>97920</v>
      </c>
    </row>
    <row r="38" spans="2:6" x14ac:dyDescent="0.25">
      <c r="B38" s="4" t="s">
        <v>74</v>
      </c>
      <c r="C38" s="123"/>
      <c r="D38" s="100"/>
      <c r="E38" s="100"/>
      <c r="F38" s="102"/>
    </row>
    <row r="39" spans="2:6" ht="15.75" thickBot="1" x14ac:dyDescent="0.3">
      <c r="B39" s="54" t="s">
        <v>429</v>
      </c>
      <c r="C39" s="215" t="s">
        <v>434</v>
      </c>
      <c r="D39" s="55" t="s">
        <v>341</v>
      </c>
      <c r="E39" s="55" t="s">
        <v>447</v>
      </c>
      <c r="F39" s="91">
        <v>257040</v>
      </c>
    </row>
    <row r="40" spans="2:6" ht="15.75" thickBot="1" x14ac:dyDescent="0.3">
      <c r="B40" s="103" t="s">
        <v>448</v>
      </c>
      <c r="C40" s="124"/>
      <c r="D40" s="104"/>
      <c r="E40" s="104"/>
      <c r="F40" s="106">
        <f>ROUND(SUM(F38:F39),5)</f>
        <v>257040</v>
      </c>
    </row>
    <row r="41" spans="2:6" x14ac:dyDescent="0.25">
      <c r="B41" s="4" t="s">
        <v>75</v>
      </c>
      <c r="C41" s="123"/>
      <c r="D41" s="100"/>
      <c r="E41" s="100"/>
      <c r="F41" s="102"/>
    </row>
    <row r="42" spans="2:6" ht="15.75" thickBot="1" x14ac:dyDescent="0.3">
      <c r="B42" s="54" t="s">
        <v>429</v>
      </c>
      <c r="C42" s="215" t="s">
        <v>434</v>
      </c>
      <c r="D42" s="55" t="s">
        <v>189</v>
      </c>
      <c r="E42" s="55" t="s">
        <v>449</v>
      </c>
      <c r="F42" s="75">
        <v>91800</v>
      </c>
    </row>
    <row r="43" spans="2:6" ht="15.75" thickBot="1" x14ac:dyDescent="0.3">
      <c r="B43" s="103" t="s">
        <v>450</v>
      </c>
      <c r="C43" s="124"/>
      <c r="D43" s="104"/>
      <c r="E43" s="104"/>
      <c r="F43" s="106">
        <f>ROUND(SUM(F41:F42),5)</f>
        <v>91800</v>
      </c>
    </row>
    <row r="44" spans="2:6" ht="15.75" thickBot="1" x14ac:dyDescent="0.3">
      <c r="B44" s="103" t="s">
        <v>76</v>
      </c>
      <c r="C44" s="124"/>
      <c r="D44" s="104"/>
      <c r="E44" s="104"/>
      <c r="F44" s="106">
        <f>ROUND(F37+F40+F43,5)</f>
        <v>446760</v>
      </c>
    </row>
    <row r="45" spans="2:6" x14ac:dyDescent="0.25">
      <c r="B45" s="4" t="s">
        <v>78</v>
      </c>
      <c r="C45" s="123"/>
      <c r="D45" s="100"/>
      <c r="E45" s="100"/>
      <c r="F45" s="102"/>
    </row>
    <row r="46" spans="2:6" ht="15.75" thickBot="1" x14ac:dyDescent="0.3">
      <c r="B46" s="54" t="s">
        <v>429</v>
      </c>
      <c r="C46" s="215" t="s">
        <v>430</v>
      </c>
      <c r="D46" s="55" t="s">
        <v>195</v>
      </c>
      <c r="E46" s="55" t="s">
        <v>451</v>
      </c>
      <c r="F46" s="75">
        <v>125000</v>
      </c>
    </row>
    <row r="47" spans="2:6" ht="15.75" thickBot="1" x14ac:dyDescent="0.3">
      <c r="B47" s="103" t="s">
        <v>452</v>
      </c>
      <c r="C47" s="124"/>
      <c r="D47" s="104"/>
      <c r="E47" s="104"/>
      <c r="F47" s="106">
        <f>ROUND(SUM(F45:F46),5)</f>
        <v>125000</v>
      </c>
    </row>
    <row r="48" spans="2:6" ht="15.75" thickBot="1" x14ac:dyDescent="0.3">
      <c r="B48" s="103" t="s">
        <v>79</v>
      </c>
      <c r="C48" s="124"/>
      <c r="D48" s="104"/>
      <c r="E48" s="104"/>
      <c r="F48" s="106">
        <f>ROUND(F8+F12+F30+F33+F44+F47,5)</f>
        <v>7843118.1399999997</v>
      </c>
    </row>
    <row r="49" spans="2:6" x14ac:dyDescent="0.25">
      <c r="B49" s="4" t="s">
        <v>80</v>
      </c>
      <c r="C49" s="123"/>
      <c r="D49" s="100"/>
      <c r="E49" s="100"/>
      <c r="F49" s="102"/>
    </row>
    <row r="50" spans="2:6" x14ac:dyDescent="0.25">
      <c r="B50" s="4" t="s">
        <v>83</v>
      </c>
      <c r="C50" s="123"/>
      <c r="D50" s="100"/>
      <c r="E50" s="100"/>
      <c r="F50" s="102"/>
    </row>
    <row r="51" spans="2:6" x14ac:dyDescent="0.25">
      <c r="B51" s="54" t="s">
        <v>429</v>
      </c>
      <c r="C51" s="215" t="s">
        <v>430</v>
      </c>
      <c r="D51" s="55" t="s">
        <v>194</v>
      </c>
      <c r="E51" s="55" t="s">
        <v>320</v>
      </c>
      <c r="F51" s="75">
        <v>29188.959999999999</v>
      </c>
    </row>
    <row r="52" spans="2:6" x14ac:dyDescent="0.25">
      <c r="B52" s="54" t="s">
        <v>429</v>
      </c>
      <c r="C52" s="215" t="s">
        <v>430</v>
      </c>
      <c r="D52" s="55" t="s">
        <v>354</v>
      </c>
      <c r="E52" s="55" t="s">
        <v>453</v>
      </c>
      <c r="F52" s="75">
        <v>35000</v>
      </c>
    </row>
    <row r="53" spans="2:6" x14ac:dyDescent="0.25">
      <c r="B53" s="54" t="s">
        <v>429</v>
      </c>
      <c r="C53" s="215" t="s">
        <v>430</v>
      </c>
      <c r="D53" s="55" t="s">
        <v>191</v>
      </c>
      <c r="E53" s="55" t="s">
        <v>454</v>
      </c>
      <c r="F53" s="75">
        <v>85710.5</v>
      </c>
    </row>
    <row r="54" spans="2:6" ht="15.75" thickBot="1" x14ac:dyDescent="0.3">
      <c r="B54" s="54" t="s">
        <v>429</v>
      </c>
      <c r="C54" s="215" t="s">
        <v>430</v>
      </c>
      <c r="D54" s="55" t="s">
        <v>191</v>
      </c>
      <c r="E54" s="55" t="s">
        <v>455</v>
      </c>
      <c r="F54" s="91">
        <v>114389.3</v>
      </c>
    </row>
    <row r="55" spans="2:6" ht="15.75" thickBot="1" x14ac:dyDescent="0.3">
      <c r="B55" s="103" t="s">
        <v>456</v>
      </c>
      <c r="C55" s="124"/>
      <c r="D55" s="104"/>
      <c r="E55" s="104"/>
      <c r="F55" s="106">
        <f>ROUND(SUM(F50:F54),5)</f>
        <v>264288.76</v>
      </c>
    </row>
    <row r="56" spans="2:6" x14ac:dyDescent="0.25">
      <c r="B56" s="4" t="s">
        <v>84</v>
      </c>
      <c r="C56" s="123"/>
      <c r="D56" s="100"/>
      <c r="E56" s="100"/>
      <c r="F56" s="102"/>
    </row>
    <row r="57" spans="2:6" ht="15.75" thickBot="1" x14ac:dyDescent="0.3">
      <c r="B57" s="54" t="s">
        <v>429</v>
      </c>
      <c r="C57" s="215" t="s">
        <v>430</v>
      </c>
      <c r="D57" s="55" t="s">
        <v>189</v>
      </c>
      <c r="E57" s="55" t="s">
        <v>457</v>
      </c>
      <c r="F57" s="91">
        <v>500000</v>
      </c>
    </row>
    <row r="58" spans="2:6" ht="15.75" thickBot="1" x14ac:dyDescent="0.3">
      <c r="B58" s="103" t="s">
        <v>458</v>
      </c>
      <c r="C58" s="124"/>
      <c r="D58" s="104"/>
      <c r="E58" s="104"/>
      <c r="F58" s="106">
        <f>ROUND(SUM(F56:F57),5)</f>
        <v>500000</v>
      </c>
    </row>
    <row r="59" spans="2:6" x14ac:dyDescent="0.25">
      <c r="B59" s="4" t="s">
        <v>174</v>
      </c>
      <c r="C59" s="123"/>
      <c r="D59" s="100"/>
      <c r="E59" s="100"/>
      <c r="F59" s="102"/>
    </row>
    <row r="60" spans="2:6" ht="15.75" thickBot="1" x14ac:dyDescent="0.3">
      <c r="B60" s="54" t="s">
        <v>429</v>
      </c>
      <c r="C60" s="215" t="s">
        <v>430</v>
      </c>
      <c r="D60" s="55" t="s">
        <v>165</v>
      </c>
      <c r="E60" s="55" t="s">
        <v>459</v>
      </c>
      <c r="F60" s="91">
        <v>251780.05</v>
      </c>
    </row>
    <row r="61" spans="2:6" ht="15.75" thickBot="1" x14ac:dyDescent="0.3">
      <c r="B61" s="103" t="s">
        <v>460</v>
      </c>
      <c r="C61" s="124"/>
      <c r="D61" s="104"/>
      <c r="E61" s="104"/>
      <c r="F61" s="106">
        <f>ROUND(SUM(F59:F60),5)</f>
        <v>251780.05</v>
      </c>
    </row>
    <row r="62" spans="2:6" x14ac:dyDescent="0.25">
      <c r="B62" s="4" t="s">
        <v>461</v>
      </c>
      <c r="C62" s="123"/>
      <c r="D62" s="100"/>
      <c r="E62" s="100"/>
      <c r="F62" s="102"/>
    </row>
    <row r="63" spans="2:6" ht="15.75" thickBot="1" x14ac:dyDescent="0.3">
      <c r="B63" s="54" t="s">
        <v>429</v>
      </c>
      <c r="C63" s="215" t="s">
        <v>430</v>
      </c>
      <c r="D63" s="55" t="s">
        <v>169</v>
      </c>
      <c r="E63" s="55" t="s">
        <v>462</v>
      </c>
      <c r="F63" s="75">
        <v>105000</v>
      </c>
    </row>
    <row r="64" spans="2:6" ht="15.75" thickBot="1" x14ac:dyDescent="0.3">
      <c r="B64" s="103" t="s">
        <v>463</v>
      </c>
      <c r="C64" s="124"/>
      <c r="D64" s="104"/>
      <c r="E64" s="104"/>
      <c r="F64" s="106">
        <f>ROUND(SUM(F62:F63),5)</f>
        <v>105000</v>
      </c>
    </row>
    <row r="65" spans="2:6" ht="15.75" thickBot="1" x14ac:dyDescent="0.3">
      <c r="B65" s="103" t="s">
        <v>87</v>
      </c>
      <c r="C65" s="124"/>
      <c r="D65" s="104"/>
      <c r="E65" s="104"/>
      <c r="F65" s="106">
        <f>ROUND(F55+F58+F61+F64,5)</f>
        <v>1121068.81</v>
      </c>
    </row>
    <row r="66" spans="2:6" ht="15.75" thickBot="1" x14ac:dyDescent="0.3">
      <c r="B66" s="103" t="s">
        <v>464</v>
      </c>
      <c r="C66" s="124"/>
      <c r="D66" s="104"/>
      <c r="E66" s="104"/>
      <c r="F66" s="106">
        <f>ROUND(F48+F65,5)</f>
        <v>8964186.9499999993</v>
      </c>
    </row>
    <row r="67" spans="2:6" hidden="1" x14ac:dyDescent="0.25">
      <c r="B67" s="54" t="s">
        <v>465</v>
      </c>
      <c r="C67" s="215"/>
      <c r="D67" s="55"/>
      <c r="E67" s="55"/>
      <c r="F67" s="75">
        <f>F66</f>
        <v>8964186.9499999993</v>
      </c>
    </row>
    <row r="68" spans="2:6" x14ac:dyDescent="0.25">
      <c r="B68" s="4" t="s">
        <v>466</v>
      </c>
      <c r="C68" s="123"/>
      <c r="D68" s="100"/>
      <c r="E68" s="100"/>
      <c r="F68" s="102"/>
    </row>
    <row r="69" spans="2:6" x14ac:dyDescent="0.25">
      <c r="B69" s="4" t="s">
        <v>467</v>
      </c>
      <c r="C69" s="123"/>
      <c r="D69" s="100"/>
      <c r="E69" s="100"/>
      <c r="F69" s="102"/>
    </row>
    <row r="70" spans="2:6" x14ac:dyDescent="0.25">
      <c r="B70" s="4" t="s">
        <v>93</v>
      </c>
      <c r="C70" s="123"/>
      <c r="D70" s="100"/>
      <c r="E70" s="100"/>
      <c r="F70" s="102"/>
    </row>
    <row r="71" spans="2:6" x14ac:dyDescent="0.25">
      <c r="B71" s="4" t="s">
        <v>94</v>
      </c>
      <c r="C71" s="123"/>
      <c r="D71" s="100"/>
      <c r="E71" s="100"/>
      <c r="F71" s="102"/>
    </row>
    <row r="72" spans="2:6" ht="15.75" thickBot="1" x14ac:dyDescent="0.3">
      <c r="B72" s="54" t="s">
        <v>146</v>
      </c>
      <c r="C72" s="215" t="s">
        <v>233</v>
      </c>
      <c r="D72" s="55"/>
      <c r="E72" s="55" t="s">
        <v>468</v>
      </c>
      <c r="F72" s="91">
        <v>12242.87</v>
      </c>
    </row>
    <row r="73" spans="2:6" ht="15.75" thickBot="1" x14ac:dyDescent="0.3">
      <c r="B73" s="103" t="s">
        <v>469</v>
      </c>
      <c r="C73" s="124"/>
      <c r="D73" s="104"/>
      <c r="E73" s="104"/>
      <c r="F73" s="106">
        <f>ROUND(SUM(F71:F72),5)</f>
        <v>12242.87</v>
      </c>
    </row>
    <row r="74" spans="2:6" x14ac:dyDescent="0.25">
      <c r="B74" s="4" t="s">
        <v>95</v>
      </c>
      <c r="C74" s="123"/>
      <c r="D74" s="100"/>
      <c r="E74" s="100"/>
      <c r="F74" s="102"/>
    </row>
    <row r="75" spans="2:6" x14ac:dyDescent="0.25">
      <c r="B75" s="54" t="s">
        <v>146</v>
      </c>
      <c r="C75" s="215">
        <v>43770</v>
      </c>
      <c r="D75" s="55"/>
      <c r="E75" s="55" t="s">
        <v>238</v>
      </c>
      <c r="F75" s="75">
        <v>1228</v>
      </c>
    </row>
    <row r="76" spans="2:6" x14ac:dyDescent="0.25">
      <c r="B76" s="54" t="s">
        <v>146</v>
      </c>
      <c r="C76" s="215" t="s">
        <v>301</v>
      </c>
      <c r="D76" s="55"/>
      <c r="E76" s="55" t="s">
        <v>151</v>
      </c>
      <c r="F76" s="75">
        <v>1545</v>
      </c>
    </row>
    <row r="77" spans="2:6" ht="15.75" thickBot="1" x14ac:dyDescent="0.3">
      <c r="B77" s="54" t="s">
        <v>146</v>
      </c>
      <c r="C77" s="215" t="s">
        <v>233</v>
      </c>
      <c r="D77" s="55"/>
      <c r="E77" s="55" t="s">
        <v>346</v>
      </c>
      <c r="F77" s="75">
        <v>3684</v>
      </c>
    </row>
    <row r="78" spans="2:6" ht="15.75" thickBot="1" x14ac:dyDescent="0.3">
      <c r="B78" s="103" t="s">
        <v>470</v>
      </c>
      <c r="C78" s="124"/>
      <c r="D78" s="104"/>
      <c r="E78" s="104"/>
      <c r="F78" s="106">
        <f>ROUND(SUM(F74:F77),5)</f>
        <v>6457</v>
      </c>
    </row>
    <row r="79" spans="2:6" ht="15.75" thickBot="1" x14ac:dyDescent="0.3">
      <c r="B79" s="103" t="s">
        <v>96</v>
      </c>
      <c r="C79" s="124"/>
      <c r="D79" s="104"/>
      <c r="E79" s="104"/>
      <c r="F79" s="106">
        <f>ROUND(F73+F78,5)</f>
        <v>18699.87</v>
      </c>
    </row>
    <row r="80" spans="2:6" ht="15.75" thickBot="1" x14ac:dyDescent="0.3">
      <c r="B80" s="103" t="s">
        <v>471</v>
      </c>
      <c r="C80" s="124"/>
      <c r="D80" s="104"/>
      <c r="E80" s="104"/>
      <c r="F80" s="106">
        <f>F79</f>
        <v>18699.87</v>
      </c>
    </row>
    <row r="81" spans="2:6" ht="15.75" hidden="1" thickBot="1" x14ac:dyDescent="0.3">
      <c r="B81" s="54" t="s">
        <v>472</v>
      </c>
      <c r="C81" s="215"/>
      <c r="D81" s="55"/>
      <c r="E81" s="55"/>
      <c r="F81" s="181">
        <f>F80</f>
        <v>18699.87</v>
      </c>
    </row>
    <row r="82" spans="2:6" ht="15.75" thickBot="1" x14ac:dyDescent="0.3">
      <c r="B82" s="103" t="s">
        <v>473</v>
      </c>
      <c r="C82" s="124"/>
      <c r="D82" s="104"/>
      <c r="E82" s="104"/>
      <c r="F82" s="106">
        <f>ROUND(F67+F81,5)</f>
        <v>8982886.8200000003</v>
      </c>
    </row>
  </sheetData>
  <pageMargins left="0.19685039370078741" right="0.19685039370078741" top="0.9055118110236221" bottom="0.70866141732283472" header="0.23622047244094491" footer="0.31496062992125984"/>
  <pageSetup scale="90" orientation="landscape" horizontalDpi="4294967294" r:id="rId1"/>
  <headerFooter>
    <oddHeader xml:space="preserve">&amp;C&amp;"Arial,Negrita"&amp;12 CONDOMINIO VISTAS A LA COLINA
&amp;14 Detalle de Egresos (Expresado en Colones)
Enero 2019 </oddHeader>
    <oddFooter xml:space="preserve">&amp;R&amp;"Arial,Negrita"&amp;8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xSplit="1" ySplit="1" topLeftCell="B2" activePane="bottomRight" state="frozenSplit"/>
      <selection pane="topRight" activeCell="E1" sqref="E1"/>
      <selection pane="bottomLeft" activeCell="A2" sqref="A2"/>
      <selection pane="bottomRight" activeCell="E12" sqref="E12"/>
    </sheetView>
  </sheetViews>
  <sheetFormatPr baseColWidth="10" defaultRowHeight="15" x14ac:dyDescent="0.25"/>
  <cols>
    <col min="1" max="1" width="4" style="3" customWidth="1"/>
    <col min="2" max="2" width="9.42578125" style="3" customWidth="1"/>
    <col min="3" max="3" width="8.7109375" style="125" bestFit="1" customWidth="1"/>
    <col min="4" max="4" width="13.140625" style="125" customWidth="1"/>
    <col min="5" max="5" width="37" style="3" customWidth="1"/>
    <col min="6" max="6" width="39.7109375" style="3" customWidth="1"/>
    <col min="7" max="7" width="12.42578125" style="3" customWidth="1"/>
    <col min="8" max="8" width="13.85546875" style="3" customWidth="1"/>
    <col min="9" max="9" width="13" style="3" customWidth="1"/>
    <col min="10" max="16384" width="11.42578125" style="70"/>
  </cols>
  <sheetData>
    <row r="1" spans="1:11" s="1" customFormat="1" ht="15.75" thickBot="1" x14ac:dyDescent="0.3">
      <c r="A1" s="98"/>
      <c r="B1" s="120" t="s">
        <v>34</v>
      </c>
      <c r="C1" s="121" t="s">
        <v>35</v>
      </c>
      <c r="D1" s="121" t="s">
        <v>36</v>
      </c>
      <c r="E1" s="121" t="s">
        <v>37</v>
      </c>
      <c r="F1" s="121" t="s">
        <v>38</v>
      </c>
      <c r="G1" s="121" t="s">
        <v>39</v>
      </c>
      <c r="H1" s="121" t="s">
        <v>40</v>
      </c>
      <c r="I1" s="122" t="s">
        <v>41</v>
      </c>
    </row>
    <row r="2" spans="1:11" x14ac:dyDescent="0.25">
      <c r="A2" s="99"/>
      <c r="B2" s="179" t="s">
        <v>42</v>
      </c>
      <c r="C2" s="195"/>
      <c r="D2" s="196"/>
      <c r="E2" s="180"/>
      <c r="F2" s="180"/>
      <c r="G2" s="197"/>
      <c r="H2" s="197"/>
      <c r="I2" s="194" t="s">
        <v>1</v>
      </c>
    </row>
    <row r="3" spans="1:11" x14ac:dyDescent="0.25">
      <c r="A3" s="99"/>
      <c r="B3" s="4" t="s">
        <v>43</v>
      </c>
      <c r="C3" s="123"/>
      <c r="D3" s="185"/>
      <c r="E3" s="100"/>
      <c r="F3" s="100"/>
      <c r="G3" s="101"/>
      <c r="H3" s="101"/>
      <c r="I3" s="102" t="s">
        <v>1</v>
      </c>
    </row>
    <row r="4" spans="1:11" x14ac:dyDescent="0.25">
      <c r="A4" s="99"/>
      <c r="B4" s="4" t="s">
        <v>44</v>
      </c>
      <c r="C4" s="123"/>
      <c r="D4" s="185"/>
      <c r="E4" s="100"/>
      <c r="F4" s="100"/>
      <c r="G4" s="101"/>
      <c r="H4" s="101"/>
      <c r="I4" s="102">
        <v>158667.81</v>
      </c>
      <c r="K4" s="171"/>
    </row>
    <row r="5" spans="1:11" x14ac:dyDescent="0.25">
      <c r="A5" s="99"/>
      <c r="B5" s="54" t="s">
        <v>135</v>
      </c>
      <c r="C5" s="229">
        <v>43556</v>
      </c>
      <c r="D5" s="55"/>
      <c r="E5" s="55" t="s">
        <v>222</v>
      </c>
      <c r="F5" s="55" t="s">
        <v>223</v>
      </c>
      <c r="G5" s="73">
        <v>2993</v>
      </c>
      <c r="H5" s="73"/>
      <c r="I5" s="102">
        <f>+I4+G5-H5</f>
        <v>161660.81</v>
      </c>
      <c r="K5" s="171"/>
    </row>
    <row r="6" spans="1:11" x14ac:dyDescent="0.25">
      <c r="A6" s="99"/>
      <c r="B6" s="54" t="s">
        <v>135</v>
      </c>
      <c r="C6" s="229">
        <v>43647</v>
      </c>
      <c r="D6" s="55"/>
      <c r="E6" s="55" t="s">
        <v>136</v>
      </c>
      <c r="F6" s="55" t="s">
        <v>224</v>
      </c>
      <c r="G6" s="73">
        <v>134275.21</v>
      </c>
      <c r="H6" s="73"/>
      <c r="I6" s="102">
        <f t="shared" ref="I6:I14" si="0">+I5+G6-H6</f>
        <v>295936.02</v>
      </c>
      <c r="K6" s="171"/>
    </row>
    <row r="7" spans="1:11" x14ac:dyDescent="0.25">
      <c r="A7" s="99"/>
      <c r="B7" s="54" t="s">
        <v>135</v>
      </c>
      <c r="C7" s="229">
        <v>43678</v>
      </c>
      <c r="D7" s="55"/>
      <c r="E7" s="55" t="s">
        <v>178</v>
      </c>
      <c r="F7" s="55" t="s">
        <v>225</v>
      </c>
      <c r="G7" s="73">
        <v>132537</v>
      </c>
      <c r="H7" s="73"/>
      <c r="I7" s="102">
        <f t="shared" si="0"/>
        <v>428473.02</v>
      </c>
      <c r="K7" s="171"/>
    </row>
    <row r="8" spans="1:11" x14ac:dyDescent="0.25">
      <c r="A8" s="99"/>
      <c r="B8" s="54" t="s">
        <v>135</v>
      </c>
      <c r="C8" s="229">
        <v>43709</v>
      </c>
      <c r="D8" s="55"/>
      <c r="E8" s="55" t="s">
        <v>141</v>
      </c>
      <c r="F8" s="55" t="s">
        <v>226</v>
      </c>
      <c r="G8" s="73">
        <v>117625</v>
      </c>
      <c r="H8" s="73"/>
      <c r="I8" s="102">
        <f t="shared" si="0"/>
        <v>546098.02</v>
      </c>
      <c r="K8" s="171"/>
    </row>
    <row r="9" spans="1:11" x14ac:dyDescent="0.25">
      <c r="A9" s="99"/>
      <c r="B9" s="54" t="s">
        <v>135</v>
      </c>
      <c r="C9" s="229">
        <v>43709</v>
      </c>
      <c r="D9" s="55"/>
      <c r="E9" s="55" t="s">
        <v>142</v>
      </c>
      <c r="F9" s="55" t="s">
        <v>227</v>
      </c>
      <c r="G9" s="73">
        <v>138028.13</v>
      </c>
      <c r="H9" s="73"/>
      <c r="I9" s="102">
        <f t="shared" si="0"/>
        <v>684126.15</v>
      </c>
      <c r="K9" s="171"/>
    </row>
    <row r="10" spans="1:11" x14ac:dyDescent="0.25">
      <c r="A10" s="99"/>
      <c r="B10" s="54" t="s">
        <v>147</v>
      </c>
      <c r="C10" s="229">
        <v>43709</v>
      </c>
      <c r="D10" s="55"/>
      <c r="E10" s="55"/>
      <c r="F10" s="55" t="s">
        <v>228</v>
      </c>
      <c r="G10" s="73">
        <v>172902.36</v>
      </c>
      <c r="H10" s="73"/>
      <c r="I10" s="102">
        <f t="shared" si="0"/>
        <v>857028.51</v>
      </c>
      <c r="K10" s="171"/>
    </row>
    <row r="11" spans="1:11" x14ac:dyDescent="0.25">
      <c r="A11" s="99"/>
      <c r="B11" s="54" t="s">
        <v>137</v>
      </c>
      <c r="C11" s="229">
        <v>43770</v>
      </c>
      <c r="D11" s="55" t="s">
        <v>229</v>
      </c>
      <c r="E11" s="55" t="s">
        <v>138</v>
      </c>
      <c r="F11" s="55" t="s">
        <v>140</v>
      </c>
      <c r="G11" s="73"/>
      <c r="H11" s="73">
        <v>23257</v>
      </c>
      <c r="I11" s="102">
        <f t="shared" si="0"/>
        <v>833771.51</v>
      </c>
      <c r="K11" s="171"/>
    </row>
    <row r="12" spans="1:11" x14ac:dyDescent="0.25">
      <c r="A12" s="99"/>
      <c r="B12" s="54" t="s">
        <v>137</v>
      </c>
      <c r="C12" s="229">
        <v>43770</v>
      </c>
      <c r="D12" s="55" t="s">
        <v>230</v>
      </c>
      <c r="E12" s="55" t="s">
        <v>138</v>
      </c>
      <c r="F12" s="55" t="s">
        <v>140</v>
      </c>
      <c r="G12" s="73"/>
      <c r="H12" s="73">
        <v>18035</v>
      </c>
      <c r="I12" s="102">
        <f t="shared" si="0"/>
        <v>815736.51</v>
      </c>
      <c r="K12" s="171"/>
    </row>
    <row r="13" spans="1:11" x14ac:dyDescent="0.25">
      <c r="A13" s="99"/>
      <c r="B13" s="54" t="s">
        <v>137</v>
      </c>
      <c r="C13" s="229" t="s">
        <v>231</v>
      </c>
      <c r="D13" s="55" t="s">
        <v>232</v>
      </c>
      <c r="E13" s="55" t="s">
        <v>138</v>
      </c>
      <c r="F13" s="55" t="s">
        <v>139</v>
      </c>
      <c r="G13" s="73"/>
      <c r="H13" s="73">
        <v>21990</v>
      </c>
      <c r="I13" s="102">
        <f t="shared" si="0"/>
        <v>793746.51</v>
      </c>
      <c r="K13" s="171"/>
    </row>
    <row r="14" spans="1:11" ht="15.75" thickBot="1" x14ac:dyDescent="0.3">
      <c r="A14" s="99"/>
      <c r="B14" s="54" t="s">
        <v>147</v>
      </c>
      <c r="C14" s="229" t="s">
        <v>233</v>
      </c>
      <c r="D14" s="55"/>
      <c r="E14" s="55"/>
      <c r="F14" s="55" t="s">
        <v>234</v>
      </c>
      <c r="G14" s="73">
        <v>176212.36</v>
      </c>
      <c r="H14" s="73"/>
      <c r="I14" s="102">
        <f t="shared" si="0"/>
        <v>969958.87</v>
      </c>
      <c r="K14" s="171"/>
    </row>
    <row r="15" spans="1:11" ht="15.75" thickBot="1" x14ac:dyDescent="0.3">
      <c r="A15" s="93"/>
      <c r="B15" s="103" t="s">
        <v>46</v>
      </c>
      <c r="C15" s="124"/>
      <c r="D15" s="121"/>
      <c r="E15" s="104" t="s">
        <v>1</v>
      </c>
      <c r="F15" s="104"/>
      <c r="G15" s="105">
        <f>SUM(G5:G14)</f>
        <v>874573.05999999994</v>
      </c>
      <c r="H15" s="105">
        <f>SUM(H5:H14)</f>
        <v>63282</v>
      </c>
      <c r="I15" s="106">
        <f>+I14</f>
        <v>969958.87</v>
      </c>
    </row>
    <row r="16" spans="1:11" ht="15.75" thickBot="1" x14ac:dyDescent="0.3">
      <c r="B16" s="112"/>
      <c r="C16" s="136"/>
      <c r="D16" s="136"/>
      <c r="E16" s="113"/>
      <c r="F16" s="113"/>
      <c r="G16" s="113"/>
      <c r="H16" s="113"/>
      <c r="I16" s="114"/>
    </row>
    <row r="17" spans="2:9" ht="15.75" thickBot="1" x14ac:dyDescent="0.3">
      <c r="B17" s="112"/>
      <c r="C17" s="136"/>
      <c r="D17" s="136"/>
      <c r="E17" s="113"/>
      <c r="F17" s="113"/>
      <c r="G17" s="108" t="s">
        <v>47</v>
      </c>
      <c r="H17" s="109" t="s">
        <v>48</v>
      </c>
      <c r="I17" s="114"/>
    </row>
    <row r="18" spans="2:9" ht="15.75" thickBot="1" x14ac:dyDescent="0.3">
      <c r="B18" s="112"/>
      <c r="C18" s="136"/>
      <c r="D18" s="136"/>
      <c r="E18" s="113"/>
      <c r="F18" s="113"/>
      <c r="G18" s="139">
        <f>+I15</f>
        <v>969958.87</v>
      </c>
      <c r="H18" s="139">
        <v>969958.87</v>
      </c>
      <c r="I18" s="114"/>
    </row>
    <row r="19" spans="2:9" ht="15.75" thickBot="1" x14ac:dyDescent="0.3">
      <c r="B19" s="112"/>
      <c r="C19" s="136"/>
      <c r="D19" s="136"/>
      <c r="E19" s="113"/>
      <c r="F19" s="119" t="s">
        <v>49</v>
      </c>
      <c r="G19" s="140">
        <f>+G18</f>
        <v>969958.87</v>
      </c>
      <c r="H19" s="141">
        <f>+H18</f>
        <v>969958.87</v>
      </c>
      <c r="I19" s="114"/>
    </row>
    <row r="20" spans="2:9" x14ac:dyDescent="0.25">
      <c r="B20" s="112"/>
      <c r="C20" s="136"/>
      <c r="D20" s="136"/>
      <c r="E20" s="113"/>
      <c r="F20" s="113"/>
      <c r="G20" s="113"/>
      <c r="H20" s="113"/>
      <c r="I20" s="114"/>
    </row>
    <row r="21" spans="2:9" ht="15.75" thickBot="1" x14ac:dyDescent="0.3">
      <c r="B21" s="112"/>
      <c r="C21" s="136"/>
      <c r="D21" s="136"/>
      <c r="E21" s="117"/>
      <c r="F21" s="113"/>
      <c r="G21" s="113"/>
      <c r="H21" s="113"/>
      <c r="I21" s="114"/>
    </row>
    <row r="22" spans="2:9" x14ac:dyDescent="0.25">
      <c r="B22" s="112"/>
      <c r="C22" s="136"/>
      <c r="D22" s="136"/>
      <c r="E22" s="142" t="s">
        <v>50</v>
      </c>
      <c r="F22" s="113"/>
      <c r="G22" s="113"/>
      <c r="H22" s="113"/>
      <c r="I22" s="114"/>
    </row>
    <row r="23" spans="2:9" x14ac:dyDescent="0.25">
      <c r="B23" s="112"/>
      <c r="C23" s="136"/>
      <c r="D23" s="136"/>
      <c r="E23" s="142" t="s">
        <v>177</v>
      </c>
      <c r="F23" s="113"/>
      <c r="G23" s="113"/>
      <c r="H23" s="113"/>
      <c r="I23" s="114"/>
    </row>
    <row r="24" spans="2:9" ht="15.75" thickBot="1" x14ac:dyDescent="0.3">
      <c r="B24" s="116"/>
      <c r="C24" s="137"/>
      <c r="D24" s="137"/>
      <c r="E24" s="117"/>
      <c r="F24" s="117"/>
      <c r="G24" s="117"/>
      <c r="H24" s="117"/>
      <c r="I24" s="118"/>
    </row>
    <row r="27" spans="2:9" x14ac:dyDescent="0.25">
      <c r="G27" s="147" t="s">
        <v>1</v>
      </c>
      <c r="H27" s="147">
        <f>+G19-H19</f>
        <v>0</v>
      </c>
    </row>
    <row r="28" spans="2:9" x14ac:dyDescent="0.25">
      <c r="G28" s="73" t="s">
        <v>1</v>
      </c>
    </row>
  </sheetData>
  <pageMargins left="0.35433070866141736" right="0.35433070866141736" top="1.5748031496062993" bottom="0.35433070866141736" header="0.74803149606299213" footer="0.23622047244094491"/>
  <pageSetup scale="90" orientation="landscape" horizontalDpi="4294967294" r:id="rId1"/>
  <headerFooter>
    <oddHeader>&amp;C&amp;"Arial,Negrita"&amp;12 CONDOMINIO VISTAS A LA COLINA
&amp;14 Conciliacion Bancaria ¢ Scotiabank Cta.13001015700 
Enero  31  de 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1" topLeftCell="B8" activePane="bottomRight" state="frozenSplit"/>
      <selection activeCell="F25" sqref="F25"/>
      <selection pane="topRight" activeCell="F25" sqref="F25"/>
      <selection pane="bottomLeft" activeCell="F25" sqref="F25"/>
      <selection pane="bottomRight" activeCell="H20" sqref="H20"/>
    </sheetView>
  </sheetViews>
  <sheetFormatPr baseColWidth="10" defaultRowHeight="15" x14ac:dyDescent="0.25"/>
  <cols>
    <col min="1" max="1" width="5.5703125" style="3" customWidth="1"/>
    <col min="2" max="2" width="11.85546875" style="3" bestFit="1" customWidth="1"/>
    <col min="3" max="3" width="13.140625" style="125" customWidth="1"/>
    <col min="4" max="4" width="6.5703125" style="3" customWidth="1"/>
    <col min="5" max="5" width="33.28515625" style="3" customWidth="1"/>
    <col min="6" max="6" width="41.140625" style="3" customWidth="1"/>
    <col min="7" max="7" width="12.5703125" style="3" customWidth="1"/>
    <col min="8" max="8" width="12.5703125" style="3" bestFit="1" customWidth="1"/>
    <col min="9" max="9" width="10" style="3" bestFit="1" customWidth="1"/>
    <col min="10" max="16384" width="11.42578125" style="70"/>
  </cols>
  <sheetData>
    <row r="1" spans="1:12" s="1" customFormat="1" ht="15.75" thickBot="1" x14ac:dyDescent="0.3">
      <c r="A1" s="98"/>
      <c r="B1" s="198" t="s">
        <v>34</v>
      </c>
      <c r="C1" s="199" t="s">
        <v>35</v>
      </c>
      <c r="D1" s="199" t="s">
        <v>36</v>
      </c>
      <c r="E1" s="199" t="s">
        <v>37</v>
      </c>
      <c r="F1" s="199" t="s">
        <v>38</v>
      </c>
      <c r="G1" s="199" t="s">
        <v>39</v>
      </c>
      <c r="H1" s="199" t="s">
        <v>40</v>
      </c>
      <c r="I1" s="200" t="s">
        <v>41</v>
      </c>
    </row>
    <row r="2" spans="1:12" x14ac:dyDescent="0.25">
      <c r="A2" s="99"/>
      <c r="B2" s="201" t="s">
        <v>42</v>
      </c>
      <c r="C2" s="216"/>
      <c r="D2" s="202"/>
      <c r="E2" s="202"/>
      <c r="F2" s="202"/>
      <c r="G2" s="203"/>
      <c r="H2" s="203"/>
      <c r="I2" s="204" t="s">
        <v>1</v>
      </c>
    </row>
    <row r="3" spans="1:12" x14ac:dyDescent="0.25">
      <c r="A3" s="99"/>
      <c r="B3" s="126" t="s">
        <v>43</v>
      </c>
      <c r="C3" s="217"/>
      <c r="D3" s="127"/>
      <c r="E3" s="127"/>
      <c r="F3" s="127"/>
      <c r="G3" s="128"/>
      <c r="H3" s="128"/>
      <c r="I3" s="129" t="s">
        <v>1</v>
      </c>
    </row>
    <row r="4" spans="1:12" x14ac:dyDescent="0.25">
      <c r="A4" s="99"/>
      <c r="B4" s="126" t="s">
        <v>51</v>
      </c>
      <c r="C4" s="217"/>
      <c r="D4" s="127"/>
      <c r="E4" s="127"/>
      <c r="F4" s="127"/>
      <c r="G4" s="128"/>
      <c r="H4" s="128"/>
      <c r="I4" s="75">
        <v>0.4</v>
      </c>
    </row>
    <row r="5" spans="1:12" x14ac:dyDescent="0.25">
      <c r="A5" s="99"/>
      <c r="B5" s="54" t="s">
        <v>135</v>
      </c>
      <c r="C5" s="229">
        <v>43497</v>
      </c>
      <c r="D5" s="55"/>
      <c r="E5" s="55" t="s">
        <v>168</v>
      </c>
      <c r="F5" s="55" t="s">
        <v>235</v>
      </c>
      <c r="G5" s="73">
        <v>205</v>
      </c>
      <c r="H5" s="73"/>
      <c r="I5" s="237">
        <f>+I4+G5-H5</f>
        <v>205.4</v>
      </c>
    </row>
    <row r="6" spans="1:12" x14ac:dyDescent="0.25">
      <c r="A6" s="99"/>
      <c r="B6" s="54" t="s">
        <v>135</v>
      </c>
      <c r="C6" s="229">
        <v>43647</v>
      </c>
      <c r="D6" s="55"/>
      <c r="E6" s="55" t="s">
        <v>152</v>
      </c>
      <c r="F6" s="55" t="s">
        <v>236</v>
      </c>
      <c r="G6" s="73">
        <v>199.2</v>
      </c>
      <c r="H6" s="73"/>
      <c r="I6" s="237">
        <f t="shared" ref="I6:I8" si="0">+I5+G6-H6</f>
        <v>404.6</v>
      </c>
    </row>
    <row r="7" spans="1:12" x14ac:dyDescent="0.25">
      <c r="A7" s="99"/>
      <c r="B7" s="54" t="s">
        <v>147</v>
      </c>
      <c r="C7" s="229">
        <v>43739</v>
      </c>
      <c r="D7" s="55"/>
      <c r="E7" s="55"/>
      <c r="F7" s="55" t="s">
        <v>237</v>
      </c>
      <c r="G7" s="73">
        <v>744.13</v>
      </c>
      <c r="H7" s="73"/>
      <c r="I7" s="237">
        <f t="shared" si="0"/>
        <v>1148.73</v>
      </c>
    </row>
    <row r="8" spans="1:12" ht="15.75" thickBot="1" x14ac:dyDescent="0.3">
      <c r="A8" s="99"/>
      <c r="B8" s="54" t="s">
        <v>146</v>
      </c>
      <c r="C8" s="229">
        <v>43770</v>
      </c>
      <c r="D8" s="55"/>
      <c r="E8" s="55"/>
      <c r="F8" s="55" t="s">
        <v>238</v>
      </c>
      <c r="G8" s="73"/>
      <c r="H8" s="73">
        <v>2</v>
      </c>
      <c r="I8" s="237">
        <f t="shared" si="0"/>
        <v>1146.73</v>
      </c>
    </row>
    <row r="9" spans="1:12" ht="15.75" thickBot="1" x14ac:dyDescent="0.3">
      <c r="A9" s="93"/>
      <c r="B9" s="103" t="s">
        <v>52</v>
      </c>
      <c r="C9" s="124"/>
      <c r="D9" s="104"/>
      <c r="E9" s="104"/>
      <c r="F9" s="104"/>
      <c r="G9" s="138">
        <f>SUM(G5:G8)</f>
        <v>1148.33</v>
      </c>
      <c r="H9" s="138">
        <f>SUM(H5:H8)</f>
        <v>2</v>
      </c>
      <c r="I9" s="106">
        <f>+I8</f>
        <v>1146.73</v>
      </c>
    </row>
    <row r="10" spans="1:12" ht="15.75" thickBot="1" x14ac:dyDescent="0.3">
      <c r="B10" s="112"/>
      <c r="C10" s="136"/>
      <c r="D10" s="113"/>
      <c r="E10" s="113"/>
      <c r="F10" s="113"/>
      <c r="G10" s="113"/>
      <c r="H10" s="113"/>
      <c r="I10" s="114"/>
      <c r="K10" s="49" t="s">
        <v>1</v>
      </c>
    </row>
    <row r="11" spans="1:12" ht="15.75" thickBot="1" x14ac:dyDescent="0.3">
      <c r="B11" s="112"/>
      <c r="C11" s="136"/>
      <c r="D11" s="113"/>
      <c r="E11" s="113"/>
      <c r="F11" s="130"/>
      <c r="G11" s="131" t="s">
        <v>47</v>
      </c>
      <c r="H11" s="132" t="s">
        <v>48</v>
      </c>
      <c r="I11" s="114"/>
      <c r="L11" s="70" t="s">
        <v>1</v>
      </c>
    </row>
    <row r="12" spans="1:12" ht="15.75" thickBot="1" x14ac:dyDescent="0.3">
      <c r="B12" s="112"/>
      <c r="C12" s="136"/>
      <c r="D12" s="113"/>
      <c r="E12" s="113"/>
      <c r="F12" s="130"/>
      <c r="G12" s="115">
        <f>+I9</f>
        <v>1146.73</v>
      </c>
      <c r="H12" s="115">
        <v>1146.73</v>
      </c>
      <c r="I12" s="114"/>
    </row>
    <row r="13" spans="1:12" ht="15.75" thickBot="1" x14ac:dyDescent="0.3">
      <c r="B13" s="112"/>
      <c r="C13" s="136"/>
      <c r="D13" s="113"/>
      <c r="E13" s="113"/>
      <c r="F13" s="133" t="s">
        <v>49</v>
      </c>
      <c r="G13" s="110">
        <f>+G12</f>
        <v>1146.73</v>
      </c>
      <c r="H13" s="111">
        <f>+H12</f>
        <v>1146.73</v>
      </c>
      <c r="I13" s="114"/>
    </row>
    <row r="14" spans="1:12" ht="15.75" thickBot="1" x14ac:dyDescent="0.3">
      <c r="B14" s="112"/>
      <c r="C14" s="136"/>
      <c r="D14" s="113"/>
      <c r="E14" s="113"/>
      <c r="F14" s="113"/>
      <c r="G14" s="113"/>
      <c r="H14" s="113"/>
      <c r="I14" s="114"/>
    </row>
    <row r="15" spans="1:12" ht="15.75" thickBot="1" x14ac:dyDescent="0.3">
      <c r="B15" s="112"/>
      <c r="C15" s="136"/>
      <c r="D15" s="113"/>
      <c r="E15" s="113"/>
      <c r="F15" s="107" t="str">
        <f>+'ConcBAC$'!F23</f>
        <v>Tipo de Cambio Compra Banco Central  Enero  31  /2019</v>
      </c>
      <c r="G15" s="134">
        <v>607.85</v>
      </c>
      <c r="H15" s="135">
        <f>+I9*G15</f>
        <v>697039.83050000004</v>
      </c>
      <c r="I15" s="114"/>
    </row>
    <row r="16" spans="1:12" ht="15.75" thickBot="1" x14ac:dyDescent="0.3">
      <c r="B16" s="112"/>
      <c r="C16" s="137"/>
      <c r="D16" s="113"/>
      <c r="E16" s="113"/>
      <c r="F16" s="113"/>
      <c r="G16" s="113"/>
      <c r="H16" s="113"/>
      <c r="I16" s="114"/>
    </row>
    <row r="17" spans="2:9" x14ac:dyDescent="0.25">
      <c r="B17" s="112"/>
      <c r="C17" s="218" t="s">
        <v>50</v>
      </c>
      <c r="D17" s="143"/>
      <c r="E17" s="113"/>
      <c r="F17" s="113"/>
      <c r="G17" s="113" t="s">
        <v>1</v>
      </c>
      <c r="H17" s="148" t="s">
        <v>1</v>
      </c>
      <c r="I17" s="114"/>
    </row>
    <row r="18" spans="2:9" ht="12.75" customHeight="1" x14ac:dyDescent="0.25">
      <c r="B18" s="112" t="s">
        <v>1</v>
      </c>
      <c r="C18" s="218" t="s">
        <v>177</v>
      </c>
      <c r="D18" s="143"/>
      <c r="E18" s="113"/>
      <c r="F18" s="113"/>
      <c r="G18" s="113"/>
      <c r="H18" s="149" t="s">
        <v>1</v>
      </c>
      <c r="I18" s="114"/>
    </row>
    <row r="19" spans="2:9" x14ac:dyDescent="0.25">
      <c r="B19" s="112"/>
      <c r="C19" s="136"/>
      <c r="D19" s="113"/>
      <c r="E19" s="113"/>
      <c r="F19" s="113"/>
      <c r="G19" s="113"/>
      <c r="H19" s="149" t="s">
        <v>1</v>
      </c>
      <c r="I19" s="114"/>
    </row>
    <row r="20" spans="2:9" x14ac:dyDescent="0.25">
      <c r="B20" s="112"/>
      <c r="C20" s="136"/>
      <c r="D20" s="113"/>
      <c r="E20" s="113"/>
      <c r="F20" s="113"/>
      <c r="G20" s="113"/>
      <c r="H20" s="113"/>
      <c r="I20" s="114"/>
    </row>
    <row r="21" spans="2:9" ht="15.75" thickBot="1" x14ac:dyDescent="0.3">
      <c r="B21" s="116"/>
      <c r="C21" s="137"/>
      <c r="D21" s="117"/>
      <c r="E21" s="117"/>
      <c r="F21" s="117"/>
      <c r="G21" s="117"/>
      <c r="H21" s="117"/>
      <c r="I21" s="118"/>
    </row>
    <row r="23" spans="2:9" x14ac:dyDescent="0.25">
      <c r="H23" s="170">
        <f>+G13-H13</f>
        <v>0</v>
      </c>
    </row>
    <row r="25" spans="2:9" x14ac:dyDescent="0.25">
      <c r="B25" s="70"/>
      <c r="C25" s="1"/>
      <c r="D25" s="70"/>
      <c r="E25" s="70"/>
      <c r="F25" s="70"/>
      <c r="G25" s="70"/>
      <c r="H25" s="70"/>
      <c r="I25" s="70"/>
    </row>
    <row r="26" spans="2:9" x14ac:dyDescent="0.25">
      <c r="B26" s="70"/>
      <c r="C26" s="1"/>
      <c r="D26" s="70"/>
      <c r="E26" s="70"/>
      <c r="F26" s="70"/>
      <c r="G26" s="70"/>
      <c r="H26" s="70"/>
      <c r="I26" s="70"/>
    </row>
    <row r="27" spans="2:9" x14ac:dyDescent="0.25">
      <c r="B27" s="70"/>
      <c r="C27" s="1"/>
      <c r="D27" s="70"/>
      <c r="E27" s="70"/>
      <c r="F27" s="70"/>
      <c r="G27" s="70"/>
      <c r="H27" s="70"/>
      <c r="I27" s="70"/>
    </row>
    <row r="28" spans="2:9" x14ac:dyDescent="0.25">
      <c r="B28" s="70"/>
      <c r="C28" s="1"/>
      <c r="D28" s="70"/>
      <c r="E28" s="70"/>
      <c r="F28" s="70"/>
      <c r="G28" s="70"/>
      <c r="H28" s="70"/>
      <c r="I28" s="70"/>
    </row>
    <row r="29" spans="2:9" x14ac:dyDescent="0.25">
      <c r="B29" s="70"/>
      <c r="C29" s="1"/>
      <c r="D29" s="70"/>
      <c r="E29" s="70"/>
      <c r="F29" s="70"/>
      <c r="G29" s="70"/>
      <c r="H29" s="70"/>
      <c r="I29" s="70"/>
    </row>
    <row r="30" spans="2:9" x14ac:dyDescent="0.25">
      <c r="B30" s="70"/>
      <c r="C30" s="1"/>
      <c r="D30" s="70"/>
      <c r="E30" s="70"/>
      <c r="F30" s="70"/>
      <c r="G30" s="70"/>
      <c r="H30" s="70"/>
      <c r="I30" s="70"/>
    </row>
    <row r="31" spans="2:9" x14ac:dyDescent="0.25">
      <c r="B31" s="70"/>
      <c r="C31" s="1"/>
      <c r="D31" s="70"/>
      <c r="E31" s="70"/>
      <c r="F31" s="70"/>
      <c r="G31" s="70"/>
      <c r="H31" s="70"/>
      <c r="I31" s="70"/>
    </row>
    <row r="41" spans="2:8" x14ac:dyDescent="0.25">
      <c r="B41" s="70"/>
      <c r="C41" s="1"/>
      <c r="D41" s="70"/>
      <c r="E41" s="70"/>
      <c r="F41" s="70"/>
      <c r="G41" s="70"/>
      <c r="H41" s="70"/>
    </row>
    <row r="42" spans="2:8" x14ac:dyDescent="0.25">
      <c r="B42" s="70"/>
      <c r="C42" s="1"/>
      <c r="D42" s="70"/>
      <c r="E42" s="70"/>
      <c r="F42" s="70"/>
      <c r="G42" s="70"/>
      <c r="H42" s="70"/>
    </row>
    <row r="43" spans="2:8" x14ac:dyDescent="0.25">
      <c r="B43" s="70"/>
      <c r="C43" s="1"/>
      <c r="D43" s="70"/>
      <c r="E43" s="70"/>
      <c r="F43" s="70"/>
      <c r="G43" s="70"/>
      <c r="H43" s="70"/>
    </row>
    <row r="44" spans="2:8" x14ac:dyDescent="0.25">
      <c r="B44" s="70"/>
      <c r="C44" s="1"/>
      <c r="D44" s="70"/>
      <c r="E44" s="70"/>
      <c r="F44" s="70"/>
      <c r="G44" s="70"/>
      <c r="H44" s="70"/>
    </row>
    <row r="45" spans="2:8" x14ac:dyDescent="0.25">
      <c r="B45" s="70"/>
      <c r="C45" s="1"/>
      <c r="D45" s="70"/>
      <c r="E45" s="70"/>
      <c r="F45" s="70"/>
      <c r="G45" s="70"/>
      <c r="H45" s="70"/>
    </row>
    <row r="46" spans="2:8" x14ac:dyDescent="0.25">
      <c r="B46" s="70"/>
      <c r="C46" s="1"/>
      <c r="D46" s="70"/>
      <c r="E46" s="70"/>
      <c r="F46" s="70"/>
      <c r="G46" s="70"/>
      <c r="H46" s="70"/>
    </row>
  </sheetData>
  <pageMargins left="0.19685039370078741" right="0.19685039370078741" top="1.6141732283464567" bottom="0.74803149606299213" header="0.82677165354330717" footer="0.31496062992125984"/>
  <pageSetup scale="90" orientation="landscape" horizontalDpi="4294967294" r:id="rId1"/>
  <headerFooter>
    <oddHeader>&amp;C&amp;"Arial,Negrita"&amp;12 CONDOMINIO VISTAS A LA COLINA
&amp;14 Conciliacion Bancaria $ Scotiabank 130001015701
Enero  31  de 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pane xSplit="1" ySplit="1" topLeftCell="B59" activePane="bottomRight" state="frozenSplit"/>
      <selection activeCell="F25" sqref="F25"/>
      <selection pane="topRight" activeCell="F25" sqref="F25"/>
      <selection pane="bottomLeft" activeCell="F25" sqref="F25"/>
      <selection pane="bottomRight" activeCell="E54" sqref="E54"/>
    </sheetView>
  </sheetViews>
  <sheetFormatPr baseColWidth="10" defaultRowHeight="15" x14ac:dyDescent="0.25"/>
  <cols>
    <col min="1" max="1" width="4.85546875" style="3" customWidth="1"/>
    <col min="2" max="2" width="14.7109375" style="3" customWidth="1"/>
    <col min="3" max="3" width="11" style="125" customWidth="1"/>
    <col min="4" max="4" width="13.28515625" style="3" customWidth="1"/>
    <col min="5" max="5" width="45.85546875" style="3" customWidth="1"/>
    <col min="6" max="6" width="44.140625" style="3" customWidth="1"/>
    <col min="7" max="7" width="17.140625" style="3" customWidth="1"/>
    <col min="8" max="8" width="13.85546875" style="3" customWidth="1"/>
    <col min="9" max="9" width="12.7109375" style="3" bestFit="1" customWidth="1"/>
    <col min="10" max="11" width="12.42578125" style="70" bestFit="1" customWidth="1"/>
    <col min="12" max="16384" width="11.42578125" style="70"/>
  </cols>
  <sheetData>
    <row r="1" spans="1:11" s="1" customFormat="1" ht="15.75" thickBot="1" x14ac:dyDescent="0.3">
      <c r="A1" s="98"/>
      <c r="B1" s="120" t="s">
        <v>34</v>
      </c>
      <c r="C1" s="121" t="s">
        <v>35</v>
      </c>
      <c r="D1" s="121" t="s">
        <v>36</v>
      </c>
      <c r="E1" s="121" t="s">
        <v>37</v>
      </c>
      <c r="F1" s="121" t="s">
        <v>38</v>
      </c>
      <c r="G1" s="121" t="s">
        <v>39</v>
      </c>
      <c r="H1" s="121" t="s">
        <v>40</v>
      </c>
      <c r="I1" s="122" t="s">
        <v>41</v>
      </c>
    </row>
    <row r="2" spans="1:11" x14ac:dyDescent="0.25">
      <c r="A2" s="99"/>
      <c r="B2" s="4" t="s">
        <v>42</v>
      </c>
      <c r="C2" s="233"/>
      <c r="D2" s="100"/>
      <c r="E2" s="100"/>
      <c r="F2" s="100"/>
      <c r="G2" s="101"/>
      <c r="H2" s="101"/>
      <c r="I2" s="102" t="s">
        <v>1</v>
      </c>
    </row>
    <row r="3" spans="1:11" x14ac:dyDescent="0.25">
      <c r="A3" s="99"/>
      <c r="B3" s="4" t="s">
        <v>53</v>
      </c>
      <c r="C3" s="233"/>
      <c r="D3" s="100"/>
      <c r="E3" s="100"/>
      <c r="F3" s="100"/>
      <c r="G3" s="101"/>
      <c r="H3" s="101"/>
      <c r="I3" s="102" t="s">
        <v>1</v>
      </c>
    </row>
    <row r="4" spans="1:11" x14ac:dyDescent="0.25">
      <c r="A4" s="99"/>
      <c r="B4" s="4" t="s">
        <v>54</v>
      </c>
      <c r="C4" s="233"/>
      <c r="D4" s="100"/>
      <c r="E4" s="100"/>
      <c r="F4" s="100"/>
      <c r="G4" s="101"/>
      <c r="H4" s="101"/>
      <c r="I4" s="169">
        <v>330063.03000000003</v>
      </c>
      <c r="K4" s="139" t="s">
        <v>1</v>
      </c>
    </row>
    <row r="5" spans="1:11" x14ac:dyDescent="0.25">
      <c r="A5" s="93"/>
      <c r="B5" s="54" t="s">
        <v>135</v>
      </c>
      <c r="C5" s="229">
        <v>43497</v>
      </c>
      <c r="D5" s="55"/>
      <c r="E5" s="55" t="s">
        <v>203</v>
      </c>
      <c r="F5" s="55" t="s">
        <v>239</v>
      </c>
      <c r="G5" s="73">
        <v>6303</v>
      </c>
      <c r="H5" s="73"/>
      <c r="I5" s="75">
        <f>+I4+G5-H5</f>
        <v>336366.03</v>
      </c>
    </row>
    <row r="6" spans="1:11" x14ac:dyDescent="0.25">
      <c r="A6" s="93"/>
      <c r="B6" s="54" t="s">
        <v>135</v>
      </c>
      <c r="C6" s="229">
        <v>43497</v>
      </c>
      <c r="D6" s="55"/>
      <c r="E6" s="55" t="s">
        <v>164</v>
      </c>
      <c r="F6" s="55" t="s">
        <v>240</v>
      </c>
      <c r="G6" s="73">
        <v>144000</v>
      </c>
      <c r="H6" s="73"/>
      <c r="I6" s="75">
        <f t="shared" ref="I6:I69" si="0">+I5+G6-H6</f>
        <v>480366.03</v>
      </c>
    </row>
    <row r="7" spans="1:11" x14ac:dyDescent="0.25">
      <c r="A7" s="93"/>
      <c r="B7" s="54" t="s">
        <v>135</v>
      </c>
      <c r="C7" s="229">
        <v>43497</v>
      </c>
      <c r="D7" s="55"/>
      <c r="E7" s="55" t="s">
        <v>204</v>
      </c>
      <c r="F7" s="55" t="s">
        <v>241</v>
      </c>
      <c r="G7" s="73">
        <v>155185.97</v>
      </c>
      <c r="H7" s="73"/>
      <c r="I7" s="75">
        <f t="shared" si="0"/>
        <v>635552</v>
      </c>
    </row>
    <row r="8" spans="1:11" x14ac:dyDescent="0.25">
      <c r="A8" s="93"/>
      <c r="B8" s="54" t="s">
        <v>135</v>
      </c>
      <c r="C8" s="229">
        <v>43525</v>
      </c>
      <c r="D8" s="55"/>
      <c r="E8" s="55" t="s">
        <v>154</v>
      </c>
      <c r="F8" s="55" t="s">
        <v>242</v>
      </c>
      <c r="G8" s="73">
        <v>92319.31</v>
      </c>
      <c r="H8" s="73"/>
      <c r="I8" s="75">
        <f t="shared" si="0"/>
        <v>727871.31</v>
      </c>
    </row>
    <row r="9" spans="1:11" x14ac:dyDescent="0.25">
      <c r="A9" s="93"/>
      <c r="B9" s="54" t="s">
        <v>135</v>
      </c>
      <c r="C9" s="229">
        <v>43525</v>
      </c>
      <c r="D9" s="55"/>
      <c r="E9" s="55" t="s">
        <v>152</v>
      </c>
      <c r="F9" s="55" t="s">
        <v>243</v>
      </c>
      <c r="G9" s="73">
        <v>180000</v>
      </c>
      <c r="H9" s="73"/>
      <c r="I9" s="75">
        <f t="shared" si="0"/>
        <v>907871.31</v>
      </c>
    </row>
    <row r="10" spans="1:11" x14ac:dyDescent="0.25">
      <c r="A10" s="93"/>
      <c r="B10" s="54" t="s">
        <v>135</v>
      </c>
      <c r="C10" s="229">
        <v>43556</v>
      </c>
      <c r="D10" s="55"/>
      <c r="E10" s="55" t="s">
        <v>207</v>
      </c>
      <c r="F10" s="55" t="s">
        <v>244</v>
      </c>
      <c r="G10" s="73">
        <v>174519</v>
      </c>
      <c r="H10" s="73"/>
      <c r="I10" s="75">
        <f t="shared" si="0"/>
        <v>1082390.31</v>
      </c>
    </row>
    <row r="11" spans="1:11" x14ac:dyDescent="0.25">
      <c r="A11" s="93"/>
      <c r="B11" s="54" t="s">
        <v>135</v>
      </c>
      <c r="C11" s="229">
        <v>43647</v>
      </c>
      <c r="D11" s="55"/>
      <c r="E11" s="55" t="s">
        <v>159</v>
      </c>
      <c r="F11" s="55" t="s">
        <v>245</v>
      </c>
      <c r="G11" s="73">
        <v>134705</v>
      </c>
      <c r="H11" s="73"/>
      <c r="I11" s="75">
        <f t="shared" si="0"/>
        <v>1217095.31</v>
      </c>
    </row>
    <row r="12" spans="1:11" x14ac:dyDescent="0.25">
      <c r="A12" s="93"/>
      <c r="B12" s="54" t="s">
        <v>135</v>
      </c>
      <c r="C12" s="229">
        <v>43678</v>
      </c>
      <c r="D12" s="55"/>
      <c r="E12" s="55" t="s">
        <v>188</v>
      </c>
      <c r="F12" s="55" t="s">
        <v>246</v>
      </c>
      <c r="G12" s="73">
        <v>152077.28</v>
      </c>
      <c r="H12" s="73"/>
      <c r="I12" s="75">
        <f t="shared" si="0"/>
        <v>1369172.59</v>
      </c>
    </row>
    <row r="13" spans="1:11" x14ac:dyDescent="0.25">
      <c r="A13" s="93"/>
      <c r="B13" s="54" t="s">
        <v>135</v>
      </c>
      <c r="C13" s="229">
        <v>43678</v>
      </c>
      <c r="D13" s="55"/>
      <c r="E13" s="55" t="s">
        <v>156</v>
      </c>
      <c r="F13" s="55" t="s">
        <v>247</v>
      </c>
      <c r="G13" s="73">
        <v>128551</v>
      </c>
      <c r="H13" s="73"/>
      <c r="I13" s="75">
        <f t="shared" si="0"/>
        <v>1497723.59</v>
      </c>
    </row>
    <row r="14" spans="1:11" x14ac:dyDescent="0.25">
      <c r="A14" s="93"/>
      <c r="B14" s="54" t="s">
        <v>135</v>
      </c>
      <c r="C14" s="229">
        <v>43678</v>
      </c>
      <c r="D14" s="55"/>
      <c r="E14" s="55" t="s">
        <v>156</v>
      </c>
      <c r="F14" s="55" t="s">
        <v>248</v>
      </c>
      <c r="G14" s="73">
        <v>3986</v>
      </c>
      <c r="H14" s="73"/>
      <c r="I14" s="75">
        <f t="shared" si="0"/>
        <v>1501709.59</v>
      </c>
    </row>
    <row r="15" spans="1:11" x14ac:dyDescent="0.25">
      <c r="A15" s="93"/>
      <c r="B15" s="54" t="s">
        <v>135</v>
      </c>
      <c r="C15" s="229">
        <v>43678</v>
      </c>
      <c r="D15" s="55"/>
      <c r="E15" s="55" t="s">
        <v>156</v>
      </c>
      <c r="F15" s="55" t="s">
        <v>249</v>
      </c>
      <c r="G15" s="73">
        <v>3986</v>
      </c>
      <c r="H15" s="73"/>
      <c r="I15" s="75">
        <f t="shared" si="0"/>
        <v>1505695.59</v>
      </c>
    </row>
    <row r="16" spans="1:11" x14ac:dyDescent="0.25">
      <c r="A16" s="93"/>
      <c r="B16" s="54" t="s">
        <v>135</v>
      </c>
      <c r="C16" s="229">
        <v>43678</v>
      </c>
      <c r="D16" s="55"/>
      <c r="E16" s="55" t="s">
        <v>250</v>
      </c>
      <c r="F16" s="55" t="s">
        <v>251</v>
      </c>
      <c r="G16" s="73">
        <v>163858.75</v>
      </c>
      <c r="H16" s="73"/>
      <c r="I16" s="75">
        <f t="shared" si="0"/>
        <v>1669554.34</v>
      </c>
    </row>
    <row r="17" spans="1:9" x14ac:dyDescent="0.25">
      <c r="A17" s="93"/>
      <c r="B17" s="54" t="s">
        <v>135</v>
      </c>
      <c r="C17" s="229">
        <v>43678</v>
      </c>
      <c r="D17" s="55"/>
      <c r="E17" s="55" t="s">
        <v>205</v>
      </c>
      <c r="F17" s="55" t="s">
        <v>252</v>
      </c>
      <c r="G17" s="73">
        <v>2000</v>
      </c>
      <c r="H17" s="73"/>
      <c r="I17" s="75">
        <f t="shared" si="0"/>
        <v>1671554.34</v>
      </c>
    </row>
    <row r="18" spans="1:9" x14ac:dyDescent="0.25">
      <c r="A18" s="93"/>
      <c r="B18" s="54" t="s">
        <v>135</v>
      </c>
      <c r="C18" s="229">
        <v>43709</v>
      </c>
      <c r="D18" s="55"/>
      <c r="E18" s="55" t="s">
        <v>157</v>
      </c>
      <c r="F18" s="55" t="s">
        <v>253</v>
      </c>
      <c r="G18" s="73">
        <v>160336.1</v>
      </c>
      <c r="H18" s="73"/>
      <c r="I18" s="75">
        <f t="shared" si="0"/>
        <v>1831890.4400000002</v>
      </c>
    </row>
    <row r="19" spans="1:9" x14ac:dyDescent="0.25">
      <c r="A19" s="93"/>
      <c r="B19" s="54" t="s">
        <v>135</v>
      </c>
      <c r="C19" s="229">
        <v>43739</v>
      </c>
      <c r="D19" s="55"/>
      <c r="E19" s="55" t="s">
        <v>206</v>
      </c>
      <c r="F19" s="55" t="s">
        <v>254</v>
      </c>
      <c r="G19" s="73">
        <v>201680</v>
      </c>
      <c r="H19" s="73"/>
      <c r="I19" s="75">
        <f t="shared" si="0"/>
        <v>2033570.4400000002</v>
      </c>
    </row>
    <row r="20" spans="1:9" x14ac:dyDescent="0.25">
      <c r="A20" s="93"/>
      <c r="B20" s="54" t="s">
        <v>135</v>
      </c>
      <c r="C20" s="229">
        <v>43739</v>
      </c>
      <c r="D20" s="55"/>
      <c r="E20" s="55" t="s">
        <v>255</v>
      </c>
      <c r="F20" s="55" t="s">
        <v>256</v>
      </c>
      <c r="G20" s="73">
        <v>160489.46</v>
      </c>
      <c r="H20" s="73"/>
      <c r="I20" s="75">
        <f t="shared" si="0"/>
        <v>2194059.9000000004</v>
      </c>
    </row>
    <row r="21" spans="1:9" x14ac:dyDescent="0.25">
      <c r="A21" s="93"/>
      <c r="B21" s="54" t="s">
        <v>135</v>
      </c>
      <c r="C21" s="229">
        <v>43739</v>
      </c>
      <c r="D21" s="55"/>
      <c r="E21" s="55" t="s">
        <v>207</v>
      </c>
      <c r="F21" s="55" t="s">
        <v>257</v>
      </c>
      <c r="G21" s="73">
        <v>118750</v>
      </c>
      <c r="H21" s="73"/>
      <c r="I21" s="75">
        <f t="shared" si="0"/>
        <v>2312809.9000000004</v>
      </c>
    </row>
    <row r="22" spans="1:9" x14ac:dyDescent="0.25">
      <c r="A22" s="93"/>
      <c r="B22" s="54" t="s">
        <v>135</v>
      </c>
      <c r="C22" s="229">
        <v>43739</v>
      </c>
      <c r="D22" s="55"/>
      <c r="E22" s="55" t="s">
        <v>155</v>
      </c>
      <c r="F22" s="55" t="s">
        <v>258</v>
      </c>
      <c r="G22" s="73">
        <v>168633</v>
      </c>
      <c r="H22" s="73"/>
      <c r="I22" s="75">
        <f t="shared" si="0"/>
        <v>2481442.9000000004</v>
      </c>
    </row>
    <row r="23" spans="1:9" x14ac:dyDescent="0.25">
      <c r="A23" s="93"/>
      <c r="B23" s="54" t="s">
        <v>135</v>
      </c>
      <c r="C23" s="229">
        <v>43739</v>
      </c>
      <c r="D23" s="55"/>
      <c r="E23" s="55" t="s">
        <v>202</v>
      </c>
      <c r="F23" s="55" t="s">
        <v>259</v>
      </c>
      <c r="G23" s="73">
        <v>6965</v>
      </c>
      <c r="H23" s="73"/>
      <c r="I23" s="75">
        <f t="shared" si="0"/>
        <v>2488407.9000000004</v>
      </c>
    </row>
    <row r="24" spans="1:9" x14ac:dyDescent="0.25">
      <c r="A24" s="93"/>
      <c r="B24" s="54" t="s">
        <v>135</v>
      </c>
      <c r="C24" s="229">
        <v>43739</v>
      </c>
      <c r="D24" s="55"/>
      <c r="E24" s="55" t="s">
        <v>160</v>
      </c>
      <c r="F24" s="55" t="s">
        <v>260</v>
      </c>
      <c r="G24" s="73">
        <v>160370</v>
      </c>
      <c r="H24" s="73"/>
      <c r="I24" s="75">
        <f t="shared" si="0"/>
        <v>2648777.9000000004</v>
      </c>
    </row>
    <row r="25" spans="1:9" x14ac:dyDescent="0.25">
      <c r="A25" s="93"/>
      <c r="B25" s="54" t="s">
        <v>135</v>
      </c>
      <c r="C25" s="229">
        <v>43739</v>
      </c>
      <c r="D25" s="55"/>
      <c r="E25" s="55" t="s">
        <v>168</v>
      </c>
      <c r="F25" s="55" t="s">
        <v>261</v>
      </c>
      <c r="G25" s="73">
        <v>71625</v>
      </c>
      <c r="H25" s="73"/>
      <c r="I25" s="75">
        <f t="shared" si="0"/>
        <v>2720402.9000000004</v>
      </c>
    </row>
    <row r="26" spans="1:9" x14ac:dyDescent="0.25">
      <c r="A26" s="93"/>
      <c r="B26" s="54" t="s">
        <v>135</v>
      </c>
      <c r="C26" s="229">
        <v>43739</v>
      </c>
      <c r="D26" s="55"/>
      <c r="E26" s="55" t="s">
        <v>153</v>
      </c>
      <c r="F26" s="55" t="s">
        <v>262</v>
      </c>
      <c r="G26" s="73">
        <v>134049</v>
      </c>
      <c r="H26" s="73"/>
      <c r="I26" s="75">
        <f t="shared" si="0"/>
        <v>2854451.9000000004</v>
      </c>
    </row>
    <row r="27" spans="1:9" x14ac:dyDescent="0.25">
      <c r="A27" s="93"/>
      <c r="B27" s="54" t="s">
        <v>135</v>
      </c>
      <c r="C27" s="229">
        <v>43739</v>
      </c>
      <c r="D27" s="55"/>
      <c r="E27" s="55" t="s">
        <v>263</v>
      </c>
      <c r="F27" s="55" t="s">
        <v>264</v>
      </c>
      <c r="G27" s="73">
        <v>156706.35</v>
      </c>
      <c r="H27" s="73"/>
      <c r="I27" s="75">
        <f t="shared" si="0"/>
        <v>3011158.2500000005</v>
      </c>
    </row>
    <row r="28" spans="1:9" x14ac:dyDescent="0.25">
      <c r="A28" s="93"/>
      <c r="B28" s="54" t="s">
        <v>135</v>
      </c>
      <c r="C28" s="229">
        <v>43739</v>
      </c>
      <c r="D28" s="55"/>
      <c r="E28" s="55" t="s">
        <v>265</v>
      </c>
      <c r="F28" s="55" t="s">
        <v>266</v>
      </c>
      <c r="G28" s="73">
        <v>177468.87</v>
      </c>
      <c r="H28" s="73"/>
      <c r="I28" s="75">
        <f t="shared" si="0"/>
        <v>3188627.1200000006</v>
      </c>
    </row>
    <row r="29" spans="1:9" x14ac:dyDescent="0.25">
      <c r="A29" s="93"/>
      <c r="B29" s="54" t="s">
        <v>135</v>
      </c>
      <c r="C29" s="229">
        <v>43739</v>
      </c>
      <c r="D29" s="55"/>
      <c r="E29" s="55" t="s">
        <v>143</v>
      </c>
      <c r="F29" s="55" t="s">
        <v>267</v>
      </c>
      <c r="G29" s="73">
        <v>92408.13</v>
      </c>
      <c r="H29" s="73"/>
      <c r="I29" s="75">
        <f t="shared" si="0"/>
        <v>3281035.2500000005</v>
      </c>
    </row>
    <row r="30" spans="1:9" x14ac:dyDescent="0.25">
      <c r="A30" s="93"/>
      <c r="B30" s="54" t="s">
        <v>135</v>
      </c>
      <c r="C30" s="229">
        <v>43739</v>
      </c>
      <c r="D30" s="55"/>
      <c r="E30" s="55" t="s">
        <v>207</v>
      </c>
      <c r="F30" s="55" t="s">
        <v>268</v>
      </c>
      <c r="G30" s="73">
        <v>174519</v>
      </c>
      <c r="H30" s="73"/>
      <c r="I30" s="75">
        <f t="shared" si="0"/>
        <v>3455554.2500000005</v>
      </c>
    </row>
    <row r="31" spans="1:9" x14ac:dyDescent="0.25">
      <c r="A31" s="93"/>
      <c r="B31" s="54" t="s">
        <v>135</v>
      </c>
      <c r="C31" s="229">
        <v>43739</v>
      </c>
      <c r="D31" s="55"/>
      <c r="E31" s="55" t="s">
        <v>158</v>
      </c>
      <c r="F31" s="55" t="s">
        <v>269</v>
      </c>
      <c r="G31" s="73">
        <v>160678.35</v>
      </c>
      <c r="H31" s="73"/>
      <c r="I31" s="75">
        <f t="shared" si="0"/>
        <v>3616232.6000000006</v>
      </c>
    </row>
    <row r="32" spans="1:9" x14ac:dyDescent="0.25">
      <c r="A32" s="93"/>
      <c r="B32" s="54" t="s">
        <v>135</v>
      </c>
      <c r="C32" s="229">
        <v>43739</v>
      </c>
      <c r="D32" s="55"/>
      <c r="E32" s="55" t="s">
        <v>206</v>
      </c>
      <c r="F32" s="55" t="s">
        <v>270</v>
      </c>
      <c r="G32" s="73">
        <v>137125</v>
      </c>
      <c r="H32" s="73"/>
      <c r="I32" s="75">
        <f t="shared" si="0"/>
        <v>3753357.6000000006</v>
      </c>
    </row>
    <row r="33" spans="1:9" x14ac:dyDescent="0.25">
      <c r="A33" s="93"/>
      <c r="B33" s="54" t="s">
        <v>135</v>
      </c>
      <c r="C33" s="229">
        <v>43770</v>
      </c>
      <c r="D33" s="55"/>
      <c r="E33" s="55" t="s">
        <v>208</v>
      </c>
      <c r="F33" s="55" t="s">
        <v>271</v>
      </c>
      <c r="G33" s="73">
        <v>154848.46</v>
      </c>
      <c r="H33" s="73"/>
      <c r="I33" s="75">
        <f t="shared" si="0"/>
        <v>3908206.0600000005</v>
      </c>
    </row>
    <row r="34" spans="1:9" x14ac:dyDescent="0.25">
      <c r="A34" s="93"/>
      <c r="B34" s="54" t="s">
        <v>137</v>
      </c>
      <c r="C34" s="229">
        <v>43770</v>
      </c>
      <c r="D34" s="55" t="s">
        <v>272</v>
      </c>
      <c r="E34" s="55" t="s">
        <v>162</v>
      </c>
      <c r="F34" s="55" t="s">
        <v>163</v>
      </c>
      <c r="G34" s="73"/>
      <c r="H34" s="73">
        <v>1380346</v>
      </c>
      <c r="I34" s="75">
        <f t="shared" si="0"/>
        <v>2527860.0600000005</v>
      </c>
    </row>
    <row r="35" spans="1:9" x14ac:dyDescent="0.25">
      <c r="A35" s="93"/>
      <c r="B35" s="54" t="s">
        <v>137</v>
      </c>
      <c r="C35" s="229">
        <v>43770</v>
      </c>
      <c r="D35" s="55" t="s">
        <v>273</v>
      </c>
      <c r="E35" s="55" t="s">
        <v>144</v>
      </c>
      <c r="F35" s="55" t="s">
        <v>196</v>
      </c>
      <c r="G35" s="73"/>
      <c r="H35" s="73">
        <v>1073315</v>
      </c>
      <c r="I35" s="75">
        <f t="shared" si="0"/>
        <v>1454545.0600000005</v>
      </c>
    </row>
    <row r="36" spans="1:9" x14ac:dyDescent="0.25">
      <c r="A36" s="93"/>
      <c r="B36" s="54" t="s">
        <v>137</v>
      </c>
      <c r="C36" s="229">
        <v>43770</v>
      </c>
      <c r="D36" s="55" t="s">
        <v>274</v>
      </c>
      <c r="E36" s="55" t="s">
        <v>144</v>
      </c>
      <c r="F36" s="55" t="s">
        <v>161</v>
      </c>
      <c r="G36" s="73"/>
      <c r="H36" s="73">
        <v>88565</v>
      </c>
      <c r="I36" s="75">
        <f t="shared" si="0"/>
        <v>1365980.0600000005</v>
      </c>
    </row>
    <row r="37" spans="1:9" x14ac:dyDescent="0.25">
      <c r="A37" s="93"/>
      <c r="B37" s="54" t="s">
        <v>137</v>
      </c>
      <c r="C37" s="229">
        <v>43770</v>
      </c>
      <c r="D37" s="55" t="s">
        <v>275</v>
      </c>
      <c r="E37" s="55" t="s">
        <v>144</v>
      </c>
      <c r="F37" s="55" t="s">
        <v>197</v>
      </c>
      <c r="G37" s="73"/>
      <c r="H37" s="73">
        <v>56115</v>
      </c>
      <c r="I37" s="75">
        <f t="shared" si="0"/>
        <v>1309865.0600000005</v>
      </c>
    </row>
    <row r="38" spans="1:9" x14ac:dyDescent="0.25">
      <c r="A38" s="93"/>
      <c r="B38" s="54" t="s">
        <v>135</v>
      </c>
      <c r="C38" s="229">
        <v>43800</v>
      </c>
      <c r="D38" s="55"/>
      <c r="E38" s="55" t="s">
        <v>45</v>
      </c>
      <c r="F38" s="55" t="s">
        <v>276</v>
      </c>
      <c r="G38" s="73">
        <v>3655</v>
      </c>
      <c r="H38" s="73"/>
      <c r="I38" s="75">
        <f t="shared" si="0"/>
        <v>1313520.0600000005</v>
      </c>
    </row>
    <row r="39" spans="1:9" x14ac:dyDescent="0.25">
      <c r="A39" s="93"/>
      <c r="B39" s="54" t="s">
        <v>135</v>
      </c>
      <c r="C39" s="229" t="s">
        <v>277</v>
      </c>
      <c r="D39" s="55"/>
      <c r="E39" s="55" t="s">
        <v>278</v>
      </c>
      <c r="F39" s="55" t="s">
        <v>279</v>
      </c>
      <c r="G39" s="73">
        <v>8957</v>
      </c>
      <c r="H39" s="73"/>
      <c r="I39" s="75">
        <f t="shared" si="0"/>
        <v>1322477.0600000005</v>
      </c>
    </row>
    <row r="40" spans="1:9" x14ac:dyDescent="0.25">
      <c r="A40" s="93"/>
      <c r="B40" s="54" t="s">
        <v>135</v>
      </c>
      <c r="C40" s="229" t="s">
        <v>277</v>
      </c>
      <c r="D40" s="55"/>
      <c r="E40" s="55" t="s">
        <v>280</v>
      </c>
      <c r="F40" s="55" t="s">
        <v>281</v>
      </c>
      <c r="G40" s="73">
        <v>2000</v>
      </c>
      <c r="H40" s="73"/>
      <c r="I40" s="75">
        <f t="shared" si="0"/>
        <v>1324477.0600000005</v>
      </c>
    </row>
    <row r="41" spans="1:9" x14ac:dyDescent="0.25">
      <c r="A41" s="93"/>
      <c r="B41" s="54" t="s">
        <v>135</v>
      </c>
      <c r="C41" s="229" t="s">
        <v>277</v>
      </c>
      <c r="D41" s="55"/>
      <c r="E41" s="55" t="s">
        <v>164</v>
      </c>
      <c r="F41" s="55" t="s">
        <v>282</v>
      </c>
      <c r="G41" s="73">
        <v>39900</v>
      </c>
      <c r="H41" s="73"/>
      <c r="I41" s="75">
        <f t="shared" si="0"/>
        <v>1364377.0600000005</v>
      </c>
    </row>
    <row r="42" spans="1:9" x14ac:dyDescent="0.25">
      <c r="A42" s="93"/>
      <c r="B42" s="54" t="s">
        <v>135</v>
      </c>
      <c r="C42" s="229" t="s">
        <v>283</v>
      </c>
      <c r="D42" s="55"/>
      <c r="E42" s="55" t="s">
        <v>278</v>
      </c>
      <c r="F42" s="55" t="s">
        <v>284</v>
      </c>
      <c r="G42" s="73">
        <v>10285</v>
      </c>
      <c r="H42" s="73"/>
      <c r="I42" s="75">
        <f t="shared" si="0"/>
        <v>1374662.0600000005</v>
      </c>
    </row>
    <row r="43" spans="1:9" x14ac:dyDescent="0.25">
      <c r="A43" s="93"/>
      <c r="B43" s="54" t="s">
        <v>135</v>
      </c>
      <c r="C43" s="229" t="s">
        <v>283</v>
      </c>
      <c r="D43" s="55"/>
      <c r="E43" s="55" t="s">
        <v>203</v>
      </c>
      <c r="F43" s="55" t="s">
        <v>285</v>
      </c>
      <c r="G43" s="73">
        <v>4317</v>
      </c>
      <c r="H43" s="73"/>
      <c r="I43" s="75">
        <f t="shared" si="0"/>
        <v>1378979.0600000005</v>
      </c>
    </row>
    <row r="44" spans="1:9" x14ac:dyDescent="0.25">
      <c r="A44" s="93"/>
      <c r="B44" s="54" t="s">
        <v>135</v>
      </c>
      <c r="C44" s="229" t="s">
        <v>283</v>
      </c>
      <c r="D44" s="55"/>
      <c r="E44" s="55" t="s">
        <v>187</v>
      </c>
      <c r="F44" s="55" t="s">
        <v>286</v>
      </c>
      <c r="G44" s="73">
        <v>6000</v>
      </c>
      <c r="H44" s="73"/>
      <c r="I44" s="75">
        <f t="shared" si="0"/>
        <v>1384979.0600000005</v>
      </c>
    </row>
    <row r="45" spans="1:9" x14ac:dyDescent="0.25">
      <c r="A45" s="93"/>
      <c r="B45" s="54" t="s">
        <v>135</v>
      </c>
      <c r="C45" s="229" t="s">
        <v>231</v>
      </c>
      <c r="D45" s="55"/>
      <c r="E45" s="55" t="s">
        <v>188</v>
      </c>
      <c r="F45" s="55" t="s">
        <v>287</v>
      </c>
      <c r="G45" s="73">
        <v>122987.48</v>
      </c>
      <c r="H45" s="73"/>
      <c r="I45" s="75">
        <f t="shared" si="0"/>
        <v>1507966.5400000005</v>
      </c>
    </row>
    <row r="46" spans="1:9" x14ac:dyDescent="0.25">
      <c r="A46" s="93"/>
      <c r="B46" s="54" t="s">
        <v>135</v>
      </c>
      <c r="C46" s="229" t="s">
        <v>231</v>
      </c>
      <c r="D46" s="55"/>
      <c r="E46" s="55" t="s">
        <v>288</v>
      </c>
      <c r="F46" s="55" t="s">
        <v>289</v>
      </c>
      <c r="G46" s="73">
        <v>15599</v>
      </c>
      <c r="H46" s="73"/>
      <c r="I46" s="75">
        <f t="shared" si="0"/>
        <v>1523565.5400000005</v>
      </c>
    </row>
    <row r="47" spans="1:9" ht="15.75" thickBot="1" x14ac:dyDescent="0.3">
      <c r="A47" s="93"/>
      <c r="B47" s="234" t="s">
        <v>135</v>
      </c>
      <c r="C47" s="238" t="s">
        <v>231</v>
      </c>
      <c r="D47" s="235"/>
      <c r="E47" s="235" t="s">
        <v>180</v>
      </c>
      <c r="F47" s="235" t="s">
        <v>290</v>
      </c>
      <c r="G47" s="74">
        <v>135860.92000000001</v>
      </c>
      <c r="H47" s="74"/>
      <c r="I47" s="91">
        <f t="shared" si="0"/>
        <v>1659426.4600000004</v>
      </c>
    </row>
    <row r="48" spans="1:9" x14ac:dyDescent="0.25">
      <c r="A48" s="93"/>
      <c r="B48" s="54" t="s">
        <v>135</v>
      </c>
      <c r="C48" s="229" t="s">
        <v>231</v>
      </c>
      <c r="D48" s="55"/>
      <c r="E48" s="55" t="s">
        <v>45</v>
      </c>
      <c r="F48" s="55" t="s">
        <v>291</v>
      </c>
      <c r="G48" s="73">
        <v>10000</v>
      </c>
      <c r="H48" s="73"/>
      <c r="I48" s="75">
        <f t="shared" si="0"/>
        <v>1669426.4600000004</v>
      </c>
    </row>
    <row r="49" spans="1:9" x14ac:dyDescent="0.25">
      <c r="A49" s="93"/>
      <c r="B49" s="54" t="s">
        <v>137</v>
      </c>
      <c r="C49" s="229" t="s">
        <v>231</v>
      </c>
      <c r="D49" s="55" t="s">
        <v>292</v>
      </c>
      <c r="E49" s="55" t="s">
        <v>293</v>
      </c>
      <c r="F49" s="55" t="s">
        <v>294</v>
      </c>
      <c r="G49" s="73"/>
      <c r="H49" s="73">
        <v>10000</v>
      </c>
      <c r="I49" s="75">
        <f t="shared" si="0"/>
        <v>1659426.4600000004</v>
      </c>
    </row>
    <row r="50" spans="1:9" x14ac:dyDescent="0.25">
      <c r="A50" s="93"/>
      <c r="B50" s="54" t="s">
        <v>135</v>
      </c>
      <c r="C50" s="229" t="s">
        <v>295</v>
      </c>
      <c r="D50" s="55"/>
      <c r="E50" s="55" t="s">
        <v>296</v>
      </c>
      <c r="F50" s="55" t="s">
        <v>297</v>
      </c>
      <c r="G50" s="73">
        <v>8317</v>
      </c>
      <c r="H50" s="73"/>
      <c r="I50" s="75">
        <f t="shared" si="0"/>
        <v>1667743.4600000004</v>
      </c>
    </row>
    <row r="51" spans="1:9" x14ac:dyDescent="0.25">
      <c r="A51" s="93"/>
      <c r="B51" s="54" t="s">
        <v>135</v>
      </c>
      <c r="C51" s="229" t="s">
        <v>298</v>
      </c>
      <c r="D51" s="55"/>
      <c r="E51" s="55" t="s">
        <v>299</v>
      </c>
      <c r="F51" s="55" t="s">
        <v>300</v>
      </c>
      <c r="G51" s="73">
        <v>105510.8</v>
      </c>
      <c r="H51" s="73"/>
      <c r="I51" s="75">
        <f t="shared" si="0"/>
        <v>1773254.2600000005</v>
      </c>
    </row>
    <row r="52" spans="1:9" x14ac:dyDescent="0.25">
      <c r="A52" s="93"/>
      <c r="B52" s="54" t="s">
        <v>145</v>
      </c>
      <c r="C52" s="229" t="s">
        <v>301</v>
      </c>
      <c r="D52" s="55"/>
      <c r="E52" s="55"/>
      <c r="F52" s="55" t="s">
        <v>302</v>
      </c>
      <c r="G52" s="73">
        <v>4540000</v>
      </c>
      <c r="H52" s="73"/>
      <c r="I52" s="75">
        <f t="shared" si="0"/>
        <v>6313254.2600000007</v>
      </c>
    </row>
    <row r="53" spans="1:9" x14ac:dyDescent="0.25">
      <c r="A53" s="93"/>
      <c r="B53" s="54" t="s">
        <v>148</v>
      </c>
      <c r="C53" s="229" t="s">
        <v>301</v>
      </c>
      <c r="D53" s="55" t="s">
        <v>303</v>
      </c>
      <c r="E53" s="55" t="s">
        <v>191</v>
      </c>
      <c r="F53" s="55" t="s">
        <v>304</v>
      </c>
      <c r="G53" s="73"/>
      <c r="H53" s="73">
        <v>91226.85</v>
      </c>
      <c r="I53" s="75">
        <f t="shared" si="0"/>
        <v>6222027.4100000011</v>
      </c>
    </row>
    <row r="54" spans="1:9" x14ac:dyDescent="0.25">
      <c r="A54" s="93"/>
      <c r="B54" s="54" t="s">
        <v>148</v>
      </c>
      <c r="C54" s="229" t="s">
        <v>301</v>
      </c>
      <c r="D54" s="55" t="s">
        <v>305</v>
      </c>
      <c r="E54" s="55" t="s">
        <v>149</v>
      </c>
      <c r="F54" s="55" t="s">
        <v>306</v>
      </c>
      <c r="G54" s="73"/>
      <c r="H54" s="73">
        <v>649298.34</v>
      </c>
      <c r="I54" s="75">
        <f t="shared" si="0"/>
        <v>5572729.0700000012</v>
      </c>
    </row>
    <row r="55" spans="1:9" x14ac:dyDescent="0.25">
      <c r="A55" s="93"/>
      <c r="B55" s="54" t="s">
        <v>148</v>
      </c>
      <c r="C55" s="229" t="s">
        <v>301</v>
      </c>
      <c r="D55" s="55" t="s">
        <v>307</v>
      </c>
      <c r="E55" s="55" t="s">
        <v>150</v>
      </c>
      <c r="F55" s="55" t="s">
        <v>308</v>
      </c>
      <c r="G55" s="73"/>
      <c r="H55" s="73">
        <v>395000</v>
      </c>
      <c r="I55" s="75">
        <f t="shared" si="0"/>
        <v>5177729.0700000012</v>
      </c>
    </row>
    <row r="56" spans="1:9" x14ac:dyDescent="0.25">
      <c r="A56" s="93"/>
      <c r="B56" s="54" t="s">
        <v>148</v>
      </c>
      <c r="C56" s="229" t="s">
        <v>301</v>
      </c>
      <c r="D56" s="55" t="s">
        <v>309</v>
      </c>
      <c r="E56" s="55" t="s">
        <v>190</v>
      </c>
      <c r="F56" s="55" t="s">
        <v>198</v>
      </c>
      <c r="G56" s="73"/>
      <c r="H56" s="73">
        <v>160000</v>
      </c>
      <c r="I56" s="75">
        <f t="shared" si="0"/>
        <v>5017729.0700000012</v>
      </c>
    </row>
    <row r="57" spans="1:9" x14ac:dyDescent="0.25">
      <c r="A57" s="93"/>
      <c r="B57" s="54" t="s">
        <v>148</v>
      </c>
      <c r="C57" s="229" t="s">
        <v>301</v>
      </c>
      <c r="D57" s="55" t="s">
        <v>310</v>
      </c>
      <c r="E57" s="55" t="s">
        <v>195</v>
      </c>
      <c r="F57" s="55" t="s">
        <v>211</v>
      </c>
      <c r="G57" s="73"/>
      <c r="H57" s="73">
        <v>150000</v>
      </c>
      <c r="I57" s="75">
        <f t="shared" si="0"/>
        <v>4867729.0700000012</v>
      </c>
    </row>
    <row r="58" spans="1:9" x14ac:dyDescent="0.25">
      <c r="A58" s="93"/>
      <c r="B58" s="54" t="s">
        <v>148</v>
      </c>
      <c r="C58" s="229" t="s">
        <v>301</v>
      </c>
      <c r="D58" s="55" t="s">
        <v>311</v>
      </c>
      <c r="E58" s="55" t="s">
        <v>166</v>
      </c>
      <c r="F58" s="55" t="s">
        <v>312</v>
      </c>
      <c r="G58" s="73"/>
      <c r="H58" s="73">
        <v>2460758</v>
      </c>
      <c r="I58" s="75">
        <f t="shared" si="0"/>
        <v>2406971.0700000012</v>
      </c>
    </row>
    <row r="59" spans="1:9" x14ac:dyDescent="0.25">
      <c r="A59" s="93"/>
      <c r="B59" s="54" t="s">
        <v>148</v>
      </c>
      <c r="C59" s="229" t="s">
        <v>301</v>
      </c>
      <c r="D59" s="55" t="s">
        <v>313</v>
      </c>
      <c r="E59" s="55" t="s">
        <v>167</v>
      </c>
      <c r="F59" s="55" t="s">
        <v>314</v>
      </c>
      <c r="G59" s="73"/>
      <c r="H59" s="73">
        <v>112000</v>
      </c>
      <c r="I59" s="75">
        <f t="shared" si="0"/>
        <v>2294971.0700000012</v>
      </c>
    </row>
    <row r="60" spans="1:9" x14ac:dyDescent="0.25">
      <c r="A60" s="93"/>
      <c r="B60" s="54" t="s">
        <v>148</v>
      </c>
      <c r="C60" s="229" t="s">
        <v>301</v>
      </c>
      <c r="D60" s="55" t="s">
        <v>315</v>
      </c>
      <c r="E60" s="55" t="s">
        <v>165</v>
      </c>
      <c r="F60" s="55" t="s">
        <v>213</v>
      </c>
      <c r="G60" s="73"/>
      <c r="H60" s="73">
        <v>180280</v>
      </c>
      <c r="I60" s="75">
        <f t="shared" si="0"/>
        <v>2114691.0700000012</v>
      </c>
    </row>
    <row r="61" spans="1:9" x14ac:dyDescent="0.25">
      <c r="A61" s="93"/>
      <c r="B61" s="54" t="s">
        <v>148</v>
      </c>
      <c r="C61" s="229" t="s">
        <v>301</v>
      </c>
      <c r="D61" s="55" t="s">
        <v>316</v>
      </c>
      <c r="E61" s="55" t="s">
        <v>169</v>
      </c>
      <c r="F61" s="55" t="s">
        <v>214</v>
      </c>
      <c r="G61" s="73"/>
      <c r="H61" s="73">
        <v>192000</v>
      </c>
      <c r="I61" s="75">
        <f t="shared" si="0"/>
        <v>1922691.0700000012</v>
      </c>
    </row>
    <row r="62" spans="1:9" x14ac:dyDescent="0.25">
      <c r="A62" s="93"/>
      <c r="B62" s="54" t="s">
        <v>148</v>
      </c>
      <c r="C62" s="229" t="s">
        <v>301</v>
      </c>
      <c r="D62" s="55" t="s">
        <v>317</v>
      </c>
      <c r="E62" s="55" t="s">
        <v>189</v>
      </c>
      <c r="F62" s="55" t="s">
        <v>318</v>
      </c>
      <c r="G62" s="73"/>
      <c r="H62" s="73">
        <v>184500</v>
      </c>
      <c r="I62" s="75">
        <f t="shared" si="0"/>
        <v>1738191.0700000012</v>
      </c>
    </row>
    <row r="63" spans="1:9" x14ac:dyDescent="0.25">
      <c r="A63" s="93"/>
      <c r="B63" s="54" t="s">
        <v>148</v>
      </c>
      <c r="C63" s="229" t="s">
        <v>301</v>
      </c>
      <c r="D63" s="55" t="s">
        <v>319</v>
      </c>
      <c r="E63" s="55" t="s">
        <v>194</v>
      </c>
      <c r="F63" s="55" t="s">
        <v>320</v>
      </c>
      <c r="G63" s="73"/>
      <c r="H63" s="73">
        <v>29188.959999999999</v>
      </c>
      <c r="I63" s="75">
        <f t="shared" si="0"/>
        <v>1709002.1100000013</v>
      </c>
    </row>
    <row r="64" spans="1:9" x14ac:dyDescent="0.25">
      <c r="A64" s="93"/>
      <c r="B64" s="54" t="s">
        <v>148</v>
      </c>
      <c r="C64" s="229" t="s">
        <v>301</v>
      </c>
      <c r="D64" s="55" t="s">
        <v>321</v>
      </c>
      <c r="E64" s="55" t="s">
        <v>193</v>
      </c>
      <c r="F64" s="55" t="s">
        <v>212</v>
      </c>
      <c r="G64" s="73"/>
      <c r="H64" s="73">
        <v>22600</v>
      </c>
      <c r="I64" s="75">
        <f t="shared" si="0"/>
        <v>1686402.1100000013</v>
      </c>
    </row>
    <row r="65" spans="1:11" x14ac:dyDescent="0.25">
      <c r="A65" s="93"/>
      <c r="B65" s="54" t="s">
        <v>146</v>
      </c>
      <c r="C65" s="229" t="s">
        <v>301</v>
      </c>
      <c r="D65" s="55"/>
      <c r="E65" s="55"/>
      <c r="F65" s="55" t="s">
        <v>151</v>
      </c>
      <c r="G65" s="73"/>
      <c r="H65" s="73">
        <v>309</v>
      </c>
      <c r="I65" s="75">
        <f t="shared" si="0"/>
        <v>1686093.1100000013</v>
      </c>
    </row>
    <row r="66" spans="1:11" x14ac:dyDescent="0.25">
      <c r="A66" s="93"/>
      <c r="B66" s="54" t="s">
        <v>146</v>
      </c>
      <c r="C66" s="229" t="s">
        <v>301</v>
      </c>
      <c r="D66" s="55"/>
      <c r="E66" s="55"/>
      <c r="F66" s="55" t="s">
        <v>151</v>
      </c>
      <c r="G66" s="73"/>
      <c r="H66" s="73">
        <v>309</v>
      </c>
      <c r="I66" s="75">
        <f t="shared" si="0"/>
        <v>1685784.1100000013</v>
      </c>
    </row>
    <row r="67" spans="1:11" x14ac:dyDescent="0.25">
      <c r="A67" s="93"/>
      <c r="B67" s="54" t="s">
        <v>146</v>
      </c>
      <c r="C67" s="229" t="s">
        <v>301</v>
      </c>
      <c r="D67" s="55"/>
      <c r="E67" s="55"/>
      <c r="F67" s="55" t="s">
        <v>151</v>
      </c>
      <c r="G67" s="73"/>
      <c r="H67" s="73">
        <v>309</v>
      </c>
      <c r="I67" s="75">
        <f t="shared" si="0"/>
        <v>1685475.1100000013</v>
      </c>
    </row>
    <row r="68" spans="1:11" x14ac:dyDescent="0.25">
      <c r="A68" s="93"/>
      <c r="B68" s="54" t="s">
        <v>146</v>
      </c>
      <c r="C68" s="229" t="s">
        <v>301</v>
      </c>
      <c r="D68" s="55"/>
      <c r="E68" s="55"/>
      <c r="F68" s="55" t="s">
        <v>151</v>
      </c>
      <c r="G68" s="73"/>
      <c r="H68" s="73">
        <v>309</v>
      </c>
      <c r="I68" s="75">
        <f t="shared" si="0"/>
        <v>1685166.1100000013</v>
      </c>
    </row>
    <row r="69" spans="1:11" x14ac:dyDescent="0.25">
      <c r="A69" s="93"/>
      <c r="B69" s="54" t="s">
        <v>146</v>
      </c>
      <c r="C69" s="229" t="s">
        <v>301</v>
      </c>
      <c r="D69" s="55"/>
      <c r="E69" s="55"/>
      <c r="F69" s="55" t="s">
        <v>151</v>
      </c>
      <c r="G69" s="73"/>
      <c r="H69" s="73">
        <v>309</v>
      </c>
      <c r="I69" s="75">
        <f t="shared" si="0"/>
        <v>1684857.1100000013</v>
      </c>
    </row>
    <row r="70" spans="1:11" x14ac:dyDescent="0.25">
      <c r="A70" s="93"/>
      <c r="B70" s="54" t="s">
        <v>135</v>
      </c>
      <c r="C70" s="229" t="s">
        <v>233</v>
      </c>
      <c r="D70" s="55"/>
      <c r="E70" s="55" t="s">
        <v>164</v>
      </c>
      <c r="F70" s="55" t="s">
        <v>322</v>
      </c>
      <c r="G70" s="73">
        <v>207000</v>
      </c>
      <c r="H70" s="73"/>
      <c r="I70" s="75">
        <f t="shared" ref="I70:I71" si="1">+I69+G70-H70</f>
        <v>1891857.1100000013</v>
      </c>
    </row>
    <row r="71" spans="1:11" ht="15.75" thickBot="1" x14ac:dyDescent="0.3">
      <c r="A71" s="93"/>
      <c r="B71" s="54" t="s">
        <v>135</v>
      </c>
      <c r="C71" s="229" t="s">
        <v>233</v>
      </c>
      <c r="D71" s="55"/>
      <c r="E71" s="55" t="s">
        <v>323</v>
      </c>
      <c r="F71" s="55" t="s">
        <v>324</v>
      </c>
      <c r="G71" s="73">
        <v>205369.54</v>
      </c>
      <c r="H71" s="73"/>
      <c r="I71" s="75">
        <f t="shared" si="1"/>
        <v>2097226.6500000013</v>
      </c>
    </row>
    <row r="72" spans="1:11" ht="15.75" thickBot="1" x14ac:dyDescent="0.3">
      <c r="A72" s="93"/>
      <c r="B72" s="103"/>
      <c r="C72" s="124"/>
      <c r="D72" s="104"/>
      <c r="E72" s="104"/>
      <c r="F72" s="104"/>
      <c r="G72" s="144">
        <f>SUM(G5:G71)</f>
        <v>9003901.7699999996</v>
      </c>
      <c r="H72" s="144">
        <f>SUM(H5:H71)</f>
        <v>7236738.1499999994</v>
      </c>
      <c r="I72" s="145">
        <f>+I71</f>
        <v>2097226.6500000013</v>
      </c>
      <c r="K72" s="147" t="s">
        <v>1</v>
      </c>
    </row>
    <row r="73" spans="1:11" ht="15.75" thickBot="1" x14ac:dyDescent="0.3">
      <c r="B73" s="112"/>
      <c r="C73" s="136"/>
      <c r="D73" s="113"/>
      <c r="E73" s="113"/>
      <c r="F73" s="113"/>
      <c r="G73" s="113"/>
      <c r="H73" s="113"/>
      <c r="I73" s="114"/>
    </row>
    <row r="74" spans="1:11" ht="15.75" thickBot="1" x14ac:dyDescent="0.3">
      <c r="B74" s="112"/>
      <c r="C74" s="136"/>
      <c r="D74" s="113"/>
      <c r="E74" s="113"/>
      <c r="F74" s="113"/>
      <c r="G74" s="108" t="s">
        <v>47</v>
      </c>
      <c r="H74" s="109" t="s">
        <v>48</v>
      </c>
      <c r="I74" s="114"/>
    </row>
    <row r="75" spans="1:11" ht="15.75" thickBot="1" x14ac:dyDescent="0.3">
      <c r="B75" s="112"/>
      <c r="C75" s="136"/>
      <c r="D75" s="113"/>
      <c r="E75" s="113"/>
      <c r="F75" s="113"/>
      <c r="G75" s="139">
        <f>+I72</f>
        <v>2097226.6500000013</v>
      </c>
      <c r="H75" s="139">
        <v>2097226.65</v>
      </c>
      <c r="I75" s="114"/>
    </row>
    <row r="76" spans="1:11" ht="15.75" thickBot="1" x14ac:dyDescent="0.3">
      <c r="B76" s="112"/>
      <c r="C76" s="136"/>
      <c r="D76" s="113"/>
      <c r="E76" s="113"/>
      <c r="F76" s="119" t="s">
        <v>49</v>
      </c>
      <c r="G76" s="140">
        <f>+G75</f>
        <v>2097226.6500000013</v>
      </c>
      <c r="H76" s="141">
        <f>+H75</f>
        <v>2097226.65</v>
      </c>
      <c r="I76" s="114"/>
    </row>
    <row r="77" spans="1:11" ht="15.75" thickBot="1" x14ac:dyDescent="0.3">
      <c r="B77" s="116"/>
      <c r="C77" s="137"/>
      <c r="D77" s="113"/>
      <c r="E77" s="113"/>
      <c r="F77" s="113"/>
      <c r="G77" s="113"/>
      <c r="H77" s="113"/>
      <c r="I77" s="114"/>
    </row>
    <row r="78" spans="1:11" x14ac:dyDescent="0.25">
      <c r="B78" s="146" t="s">
        <v>50</v>
      </c>
      <c r="C78" s="136"/>
      <c r="D78" s="113"/>
      <c r="E78" s="113"/>
      <c r="F78" s="113"/>
      <c r="G78" s="113"/>
      <c r="H78" s="113"/>
      <c r="I78" s="114"/>
    </row>
    <row r="79" spans="1:11" x14ac:dyDescent="0.25">
      <c r="B79" s="146" t="s">
        <v>179</v>
      </c>
      <c r="C79" s="136"/>
      <c r="D79" s="113"/>
      <c r="E79" s="113"/>
      <c r="F79" s="113"/>
      <c r="G79" s="113"/>
      <c r="H79" s="113"/>
      <c r="I79" s="114"/>
    </row>
    <row r="80" spans="1:11" ht="15.75" thickBot="1" x14ac:dyDescent="0.3">
      <c r="B80" s="116"/>
      <c r="C80" s="137"/>
      <c r="D80" s="117"/>
      <c r="E80" s="117"/>
      <c r="F80" s="117"/>
      <c r="G80" s="117"/>
      <c r="H80" s="117"/>
      <c r="I80" s="118"/>
    </row>
    <row r="82" spans="7:8" x14ac:dyDescent="0.25">
      <c r="H82" s="147" t="s">
        <v>1</v>
      </c>
    </row>
    <row r="83" spans="7:8" x14ac:dyDescent="0.25">
      <c r="G83" s="94">
        <f>+G76-H76</f>
        <v>0</v>
      </c>
    </row>
    <row r="84" spans="7:8" x14ac:dyDescent="0.25">
      <c r="G84" s="147" t="s">
        <v>1</v>
      </c>
      <c r="H84" s="178" t="s">
        <v>1</v>
      </c>
    </row>
  </sheetData>
  <pageMargins left="0.31496062992125984" right="0.19685039370078741" top="0.94488188976377963" bottom="0.35433070866141736" header="0.39370078740157483" footer="0.51181102362204722"/>
  <pageSetup scale="75" orientation="landscape" horizontalDpi="4294967294" r:id="rId1"/>
  <headerFooter>
    <oddHeader xml:space="preserve">&amp;C&amp;"Arial,Negrita"&amp;12 CONDOMINIO VISTAS A LA COLINA
Conciliacion Bancaria ¢ BAC 933524464
Enero  31  de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16</vt:i4>
      </vt:variant>
    </vt:vector>
  </HeadingPairs>
  <TitlesOfParts>
    <vt:vector size="26" baseType="lpstr">
      <vt:lpstr>Resumen</vt:lpstr>
      <vt:lpstr>INFORMECONDOMINO</vt:lpstr>
      <vt:lpstr>CXC</vt:lpstr>
      <vt:lpstr>Estado Resultados </vt:lpstr>
      <vt:lpstr>Balance </vt:lpstr>
      <vt:lpstr>Detalle de Gastos </vt:lpstr>
      <vt:lpstr>ConciScot¢ </vt:lpstr>
      <vt:lpstr>ConciScot$</vt:lpstr>
      <vt:lpstr>ConcBAC¢</vt:lpstr>
      <vt:lpstr>ConcBAC$</vt:lpstr>
      <vt:lpstr>'Balance '!Área_de_impresión</vt:lpstr>
      <vt:lpstr>'ConcBAC$'!Área_de_impresión</vt:lpstr>
      <vt:lpstr>'ConcBAC¢'!Área_de_impresión</vt:lpstr>
      <vt:lpstr>'ConciScot¢ '!Área_de_impresión</vt:lpstr>
      <vt:lpstr>CXC!Área_de_impresión</vt:lpstr>
      <vt:lpstr>'Detalle de Gastos '!Área_de_impresión</vt:lpstr>
      <vt:lpstr>'Estado Resultados '!Área_de_impresión</vt:lpstr>
      <vt:lpstr>INFORMECONDOMINO!Área_de_impresión</vt:lpstr>
      <vt:lpstr>'Balance '!Títulos_a_imprimir</vt:lpstr>
      <vt:lpstr>'ConcBAC$'!Títulos_a_imprimir</vt:lpstr>
      <vt:lpstr>'ConcBAC¢'!Títulos_a_imprimir</vt:lpstr>
      <vt:lpstr>'ConciScot$'!Títulos_a_imprimir</vt:lpstr>
      <vt:lpstr>CXC!Títulos_a_imprimir</vt:lpstr>
      <vt:lpstr>'Detalle de Gastos '!Títulos_a_imprimir</vt:lpstr>
      <vt:lpstr>'Estado Resultados '!Títulos_a_imprimir</vt:lpstr>
      <vt:lpstr>INFORMECONDOMINO!Títulos_a_imprimir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2019-02-14T06:23:58Z</dcterms:modified>
</cp:coreProperties>
</file>