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090" firstSheet="6" activeTab="13"/>
  </bookViews>
  <sheets>
    <sheet name="Balance General " sheetId="62" r:id="rId1"/>
    <sheet name="Estado Resultados " sheetId="63" r:id="rId2"/>
    <sheet name="1.RESUMEN DE SALDOS" sheetId="53" r:id="rId3"/>
    <sheet name="2. COBROS" sheetId="9" r:id="rId4"/>
    <sheet name="3. FACTURADO VS RECAUDADO" sheetId="54" r:id="rId5"/>
    <sheet name="Presupuesto Vs Gasto" sheetId="64" r:id="rId6"/>
    <sheet name="5.DETALLE GASTOS" sheetId="45" r:id="rId7"/>
    <sheet name="InformeCondomino" sheetId="24" r:id="rId8"/>
    <sheet name="Hoja2" sheetId="2" state="hidden" r:id="rId9"/>
    <sheet name="Hoja3" sheetId="3" state="hidden" r:id="rId10"/>
    <sheet name="ConciScot¢" sheetId="58" r:id="rId11"/>
    <sheet name="ConciScot$" sheetId="59" r:id="rId12"/>
    <sheet name="ConcBAC¢" sheetId="60" r:id="rId13"/>
    <sheet name="ConcBAC$" sheetId="61" r:id="rId14"/>
  </sheets>
  <definedNames>
    <definedName name="A_impresión_IM" localSheetId="5">#REF!</definedName>
    <definedName name="A_impresión_IM">#REF!</definedName>
    <definedName name="_xlnm.Print_Area" localSheetId="3">'2. COBROS'!$A$1:$F$107</definedName>
    <definedName name="_xlnm.Print_Area" localSheetId="6">'5.DETALLE GASTOS'!$A$1:$E$153</definedName>
    <definedName name="_xlnm.Print_Area" localSheetId="0">'Balance General '!$A$1:$H$40</definedName>
    <definedName name="_xlnm.Print_Area" localSheetId="13">'ConcBAC$'!$B$1:$I$32</definedName>
    <definedName name="_xlnm.Print_Area" localSheetId="12">'ConcBAC¢'!$B$1:$I$74</definedName>
    <definedName name="_xlnm.Print_Area" localSheetId="10">'ConciScot¢'!$B$1:$I$19</definedName>
    <definedName name="_xlnm.Print_Area" localSheetId="1">'Estado Resultados '!$B$1:$I$61</definedName>
    <definedName name="_xlnm.Print_Area" localSheetId="7">InformeCondomino!$B$3:$J$119</definedName>
    <definedName name="_xlnm.Print_Area" localSheetId="5">'Presupuesto Vs Gasto'!$B$1:$H$45</definedName>
    <definedName name="_xlnm.Print_Titles" localSheetId="3">'2. COBROS'!$A:$A,'2. COBROS'!$3:$3</definedName>
    <definedName name="_xlnm.Print_Titles" localSheetId="6">'5.DETALLE GASTOS'!$1:$1</definedName>
    <definedName name="_xlnm.Print_Titles" localSheetId="0">'Balance General '!$A:$E,'Balance General '!$1:$1</definedName>
    <definedName name="_xlnm.Print_Titles" localSheetId="13">'ConcBAC$'!$A:$A,'ConcBAC$'!$1:$1</definedName>
    <definedName name="_xlnm.Print_Titles" localSheetId="12">'ConcBAC¢'!$A:$A,'ConcBAC¢'!$1:$1</definedName>
    <definedName name="_xlnm.Print_Titles" localSheetId="11">'ConciScot$'!$A:$A,'ConciScot$'!$1:$1</definedName>
    <definedName name="_xlnm.Print_Titles" localSheetId="1">'Estado Resultados '!$A:$E,'Estado Resultados '!$1:$1</definedName>
    <definedName name="_xlnm.Print_Titles" localSheetId="7">InformeCondomino!$2:$6</definedName>
    <definedName name="_xlnm.Print_Titles" localSheetId="5">'Presupuesto Vs Gasto'!$A:$E,'Presupuesto Vs Gasto'!$1:$1</definedName>
  </definedNames>
  <calcPr calcId="145621"/>
</workbook>
</file>

<file path=xl/calcChain.xml><?xml version="1.0" encoding="utf-8"?>
<calcChain xmlns="http://schemas.openxmlformats.org/spreadsheetml/2006/main">
  <c r="E149" i="45" l="1"/>
  <c r="E146" i="45"/>
  <c r="E132" i="45"/>
  <c r="E150" i="45" s="1"/>
  <c r="E151" i="45" s="1"/>
  <c r="E152" i="45" s="1"/>
  <c r="E121" i="45"/>
  <c r="E117" i="45"/>
  <c r="E113" i="45"/>
  <c r="E110" i="45"/>
  <c r="E107" i="45"/>
  <c r="E102" i="45"/>
  <c r="E99" i="45"/>
  <c r="E95" i="45"/>
  <c r="E80" i="45"/>
  <c r="E76" i="45"/>
  <c r="E71" i="45"/>
  <c r="E66" i="45"/>
  <c r="E77" i="45" s="1"/>
  <c r="E60" i="45"/>
  <c r="E54" i="45"/>
  <c r="E46" i="45"/>
  <c r="E41" i="45"/>
  <c r="E30" i="45"/>
  <c r="E24" i="45"/>
  <c r="E20" i="45"/>
  <c r="E12" i="45"/>
  <c r="H40" i="64"/>
  <c r="H39" i="64"/>
  <c r="H25" i="64"/>
  <c r="H19" i="64"/>
  <c r="H20" i="64"/>
  <c r="H21" i="64"/>
  <c r="H22" i="64"/>
  <c r="H23" i="64"/>
  <c r="H24" i="64"/>
  <c r="H17" i="64"/>
  <c r="H16" i="64"/>
  <c r="H15" i="64"/>
  <c r="H14" i="64"/>
  <c r="H13" i="64"/>
  <c r="H12" i="64"/>
  <c r="H11" i="64"/>
  <c r="H10" i="64"/>
  <c r="H9" i="64"/>
  <c r="H5" i="64"/>
  <c r="H4" i="64"/>
  <c r="H3" i="64"/>
  <c r="G6" i="64"/>
  <c r="F6" i="64"/>
  <c r="G40" i="64"/>
  <c r="F40" i="64"/>
  <c r="G28" i="64"/>
  <c r="F28" i="64"/>
  <c r="G25" i="64"/>
  <c r="F25" i="64"/>
  <c r="G17" i="64"/>
  <c r="F17" i="64"/>
  <c r="B3" i="54"/>
  <c r="B5" i="53"/>
  <c r="B4" i="53"/>
  <c r="B6" i="53"/>
  <c r="H31" i="62"/>
  <c r="H30" i="62"/>
  <c r="H14" i="62"/>
  <c r="E101" i="9"/>
  <c r="D101" i="9"/>
  <c r="C101" i="9"/>
  <c r="B101" i="9"/>
  <c r="E85" i="9"/>
  <c r="D85" i="9"/>
  <c r="C85" i="9"/>
  <c r="B85" i="9"/>
  <c r="E73" i="9"/>
  <c r="D73" i="9"/>
  <c r="C73" i="9"/>
  <c r="C75" i="9" s="1"/>
  <c r="B73" i="9"/>
  <c r="F72" i="9"/>
  <c r="E69" i="9"/>
  <c r="D69" i="9"/>
  <c r="C69" i="9"/>
  <c r="B69" i="9"/>
  <c r="F68" i="9"/>
  <c r="F69" i="9" s="1"/>
  <c r="E66" i="9"/>
  <c r="D66" i="9"/>
  <c r="C66" i="9"/>
  <c r="B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E37" i="9"/>
  <c r="E75" i="9" s="1"/>
  <c r="D37" i="9"/>
  <c r="D75" i="9" s="1"/>
  <c r="C37" i="9"/>
  <c r="B37" i="9"/>
  <c r="B75" i="9" s="1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79" i="9"/>
  <c r="F80" i="9"/>
  <c r="F81" i="9"/>
  <c r="F82" i="9"/>
  <c r="F85" i="9" s="1"/>
  <c r="F83" i="9"/>
  <c r="F84" i="9"/>
  <c r="E122" i="45" l="1"/>
  <c r="E55" i="45"/>
  <c r="E81" i="45" s="1"/>
  <c r="E123" i="45" s="1"/>
  <c r="E124" i="45" s="1"/>
  <c r="E153" i="45" s="1"/>
  <c r="H28" i="64"/>
  <c r="H6" i="64"/>
  <c r="F101" i="9"/>
  <c r="F37" i="9"/>
  <c r="F66" i="9"/>
  <c r="I9" i="63"/>
  <c r="G57" i="63"/>
  <c r="I57" i="63"/>
  <c r="I56" i="63"/>
  <c r="H57" i="63"/>
  <c r="G60" i="24"/>
  <c r="I100" i="24"/>
  <c r="I64" i="24"/>
  <c r="I57" i="24"/>
  <c r="H27" i="61"/>
  <c r="I5" i="61"/>
  <c r="I6" i="61" s="1"/>
  <c r="I7" i="61" s="1"/>
  <c r="I8" i="61" s="1"/>
  <c r="I9" i="61" s="1"/>
  <c r="I10" i="61" s="1"/>
  <c r="I11" i="61" s="1"/>
  <c r="I12" i="61" s="1"/>
  <c r="I13" i="61" s="1"/>
  <c r="I14" i="61" s="1"/>
  <c r="I15" i="61" s="1"/>
  <c r="I16" i="61" s="1"/>
  <c r="I17" i="61" s="1"/>
  <c r="I18" i="61" s="1"/>
  <c r="I19" i="61" s="1"/>
  <c r="I20" i="61" s="1"/>
  <c r="I66" i="60"/>
  <c r="I5" i="60"/>
  <c r="I6" i="60" s="1"/>
  <c r="I7" i="60" s="1"/>
  <c r="I8" i="60" s="1"/>
  <c r="I9" i="60" s="1"/>
  <c r="I10" i="60" s="1"/>
  <c r="I11" i="60" s="1"/>
  <c r="I12" i="60" s="1"/>
  <c r="I13" i="60" s="1"/>
  <c r="I14" i="60" s="1"/>
  <c r="I15" i="60" s="1"/>
  <c r="I16" i="60" s="1"/>
  <c r="I17" i="60" s="1"/>
  <c r="I18" i="60" s="1"/>
  <c r="I19" i="60" s="1"/>
  <c r="I20" i="60" s="1"/>
  <c r="I21" i="60" s="1"/>
  <c r="I22" i="60" s="1"/>
  <c r="I23" i="60" s="1"/>
  <c r="I24" i="60" s="1"/>
  <c r="I25" i="60" s="1"/>
  <c r="I26" i="60" s="1"/>
  <c r="I27" i="60" s="1"/>
  <c r="I28" i="60" s="1"/>
  <c r="I29" i="60" s="1"/>
  <c r="I30" i="60" s="1"/>
  <c r="I31" i="60" s="1"/>
  <c r="I32" i="60" s="1"/>
  <c r="I33" i="60" s="1"/>
  <c r="I34" i="60" s="1"/>
  <c r="I35" i="60" s="1"/>
  <c r="I36" i="60" s="1"/>
  <c r="I37" i="60" s="1"/>
  <c r="I38" i="60" s="1"/>
  <c r="I39" i="60" s="1"/>
  <c r="I40" i="60" s="1"/>
  <c r="I41" i="60" s="1"/>
  <c r="I42" i="60" s="1"/>
  <c r="I43" i="60" s="1"/>
  <c r="I44" i="60" s="1"/>
  <c r="I45" i="60" s="1"/>
  <c r="I46" i="60" s="1"/>
  <c r="I47" i="60" s="1"/>
  <c r="I48" i="60" s="1"/>
  <c r="I49" i="60" s="1"/>
  <c r="I50" i="60" s="1"/>
  <c r="I51" i="60" s="1"/>
  <c r="I52" i="60" s="1"/>
  <c r="I53" i="60" s="1"/>
  <c r="I54" i="60" s="1"/>
  <c r="I55" i="60" s="1"/>
  <c r="I56" i="60" s="1"/>
  <c r="I57" i="60" s="1"/>
  <c r="I58" i="60" s="1"/>
  <c r="I59" i="60" s="1"/>
  <c r="I60" i="60" s="1"/>
  <c r="I61" i="60" s="1"/>
  <c r="I62" i="60" s="1"/>
  <c r="I63" i="60" s="1"/>
  <c r="I64" i="60" s="1"/>
  <c r="I65" i="60" s="1"/>
  <c r="H10" i="59"/>
  <c r="G10" i="59"/>
  <c r="I10" i="59"/>
  <c r="I6" i="59"/>
  <c r="I7" i="59" s="1"/>
  <c r="I8" i="59" s="1"/>
  <c r="I9" i="59" s="1"/>
  <c r="I5" i="59"/>
  <c r="I10" i="58"/>
  <c r="I6" i="58"/>
  <c r="I7" i="58" s="1"/>
  <c r="I8" i="58" s="1"/>
  <c r="I9" i="58" s="1"/>
  <c r="I5" i="58"/>
  <c r="H32" i="62"/>
  <c r="H27" i="62"/>
  <c r="H21" i="62"/>
  <c r="H16" i="62"/>
  <c r="H11" i="62"/>
  <c r="H7" i="62"/>
  <c r="I55" i="63"/>
  <c r="I54" i="63"/>
  <c r="I46" i="63"/>
  <c r="I47" i="63"/>
  <c r="I48" i="63"/>
  <c r="I49" i="63"/>
  <c r="I50" i="63"/>
  <c r="I45" i="63"/>
  <c r="I41" i="63"/>
  <c r="I31" i="63"/>
  <c r="I32" i="63"/>
  <c r="I33" i="63"/>
  <c r="I34" i="63"/>
  <c r="I35" i="63"/>
  <c r="I36" i="63"/>
  <c r="I37" i="63"/>
  <c r="I38" i="63"/>
  <c r="I30" i="63"/>
  <c r="I27" i="63"/>
  <c r="I26" i="63"/>
  <c r="I19" i="63"/>
  <c r="I20" i="63"/>
  <c r="I21" i="63"/>
  <c r="I22" i="63"/>
  <c r="I23" i="63"/>
  <c r="I24" i="63"/>
  <c r="I18" i="63"/>
  <c r="I10" i="63"/>
  <c r="I11" i="63"/>
  <c r="I12" i="63"/>
  <c r="I13" i="63"/>
  <c r="I14" i="63"/>
  <c r="I15" i="63"/>
  <c r="I16" i="63"/>
  <c r="I4" i="63"/>
  <c r="I5" i="63"/>
  <c r="I3" i="63"/>
  <c r="H51" i="63"/>
  <c r="H39" i="63"/>
  <c r="I39" i="63" s="1"/>
  <c r="H25" i="63"/>
  <c r="H17" i="63"/>
  <c r="H28" i="63" s="1"/>
  <c r="H6" i="63"/>
  <c r="H33" i="62" l="1"/>
  <c r="H12" i="62"/>
  <c r="I51" i="63"/>
  <c r="I25" i="63"/>
  <c r="I67" i="24"/>
  <c r="H22" i="62"/>
  <c r="H40" i="63"/>
  <c r="H42" i="63" s="1"/>
  <c r="H58" i="63" s="1"/>
  <c r="H36" i="62" s="1"/>
  <c r="I17" i="63"/>
  <c r="I6" i="63"/>
  <c r="I28" i="63" l="1"/>
  <c r="I40" i="63" s="1"/>
  <c r="I42" i="63" s="1"/>
  <c r="I58" i="63" s="1"/>
  <c r="H26" i="64"/>
  <c r="H27" i="64"/>
  <c r="H18" i="64"/>
  <c r="H41" i="64"/>
  <c r="H38" i="64"/>
  <c r="H37" i="64"/>
  <c r="H36" i="64"/>
  <c r="H35" i="64"/>
  <c r="H34" i="64"/>
  <c r="H33" i="64"/>
  <c r="H32" i="64"/>
  <c r="H31" i="64"/>
  <c r="H30" i="64"/>
  <c r="G35" i="62"/>
  <c r="C8" i="54" l="1"/>
  <c r="F73" i="9"/>
  <c r="F75" i="9" s="1"/>
  <c r="F104" i="9"/>
  <c r="G42" i="64" l="1"/>
  <c r="G51" i="63"/>
  <c r="F51" i="63"/>
  <c r="F39" i="63"/>
  <c r="G39" i="63"/>
  <c r="F25" i="63"/>
  <c r="G25" i="63"/>
  <c r="F17" i="63"/>
  <c r="G17" i="63"/>
  <c r="G6" i="63"/>
  <c r="F6" i="63"/>
  <c r="H42" i="64" l="1"/>
  <c r="F57" i="63" l="1"/>
  <c r="F28" i="63"/>
  <c r="F40" i="63" s="1"/>
  <c r="F42" i="63" s="1"/>
  <c r="G32" i="62"/>
  <c r="G27" i="62"/>
  <c r="I110" i="24" s="1"/>
  <c r="G21" i="62"/>
  <c r="G16" i="62"/>
  <c r="F58" i="63" l="1"/>
  <c r="G28" i="63"/>
  <c r="G33" i="62"/>
  <c r="G40" i="63" l="1"/>
  <c r="G42" i="63" s="1"/>
  <c r="G58" i="63" s="1"/>
  <c r="G36" i="62" s="1"/>
  <c r="G37" i="62" s="1"/>
  <c r="G38" i="62" l="1"/>
  <c r="H35" i="62"/>
  <c r="H37" i="62" s="1"/>
  <c r="H38" i="62" s="1"/>
  <c r="H40" i="62" s="1"/>
  <c r="G16" i="59"/>
  <c r="F16" i="59"/>
  <c r="H25" i="61"/>
  <c r="H20" i="61"/>
  <c r="G20" i="61"/>
  <c r="H70" i="60"/>
  <c r="H66" i="60"/>
  <c r="G66" i="60"/>
  <c r="H14" i="59"/>
  <c r="H14" i="58"/>
  <c r="H10" i="58"/>
  <c r="G10" i="58"/>
  <c r="G11" i="62" l="1"/>
  <c r="G69" i="60"/>
  <c r="G70" i="60" s="1"/>
  <c r="G77" i="60" s="1"/>
  <c r="G13" i="58"/>
  <c r="G14" i="58" s="1"/>
  <c r="H22" i="58" s="1"/>
  <c r="H16" i="59"/>
  <c r="G7" i="62" s="1"/>
  <c r="G13" i="59"/>
  <c r="G14" i="59" s="1"/>
  <c r="H24" i="59" s="1"/>
  <c r="G24" i="61" l="1"/>
  <c r="G12" i="62"/>
  <c r="G22" i="62" s="1"/>
  <c r="G40" i="62" s="1"/>
  <c r="G25" i="61" l="1"/>
  <c r="C9" i="54"/>
  <c r="B5" i="54"/>
  <c r="C5" i="54" s="1"/>
  <c r="C4" i="54"/>
  <c r="D14" i="53"/>
  <c r="F14" i="53" s="1"/>
  <c r="D15" i="53"/>
  <c r="F15" i="53" s="1"/>
  <c r="D16" i="53"/>
  <c r="F16" i="53" s="1"/>
  <c r="D17" i="53"/>
  <c r="F17" i="53" s="1"/>
  <c r="D18" i="53"/>
  <c r="F18" i="53" s="1"/>
  <c r="D19" i="53"/>
  <c r="F19" i="53" s="1"/>
  <c r="D20" i="53"/>
  <c r="F20" i="53"/>
  <c r="F21" i="53"/>
  <c r="E22" i="53"/>
  <c r="F22" i="53" l="1"/>
  <c r="F107" i="24" l="1"/>
  <c r="F105" i="9" l="1"/>
  <c r="F108" i="24" l="1"/>
  <c r="F107" i="9"/>
  <c r="D105" i="9"/>
  <c r="C105" i="9"/>
  <c r="B105" i="9"/>
  <c r="E105" i="9" l="1"/>
  <c r="E161" i="24" l="1"/>
  <c r="I69" i="24" l="1"/>
  <c r="I102" i="24" s="1"/>
  <c r="F106" i="24"/>
  <c r="I105" i="24" s="1"/>
  <c r="B7" i="53" l="1"/>
  <c r="B9" i="53" s="1"/>
  <c r="F24" i="53" s="1"/>
</calcChain>
</file>

<file path=xl/sharedStrings.xml><?xml version="1.0" encoding="utf-8"?>
<sst xmlns="http://schemas.openxmlformats.org/spreadsheetml/2006/main" count="1233" uniqueCount="557">
  <si>
    <t>Total Accounts Payable</t>
  </si>
  <si>
    <t>TOTAL</t>
  </si>
  <si>
    <t>1 - 30</t>
  </si>
  <si>
    <t xml:space="preserve"> </t>
  </si>
  <si>
    <t xml:space="preserve">PASIVOS </t>
  </si>
  <si>
    <t>PATRIMONIO</t>
  </si>
  <si>
    <t>TOTAL PASIVOS Y PATRIMONIO</t>
  </si>
  <si>
    <t xml:space="preserve">CUENTAS POR COBRAR </t>
  </si>
  <si>
    <t xml:space="preserve">TOTAL CARTERA </t>
  </si>
  <si>
    <t>31 - 60</t>
  </si>
  <si>
    <t>61 - 90</t>
  </si>
  <si>
    <t>&gt; 90</t>
  </si>
  <si>
    <t>INFORME FINANCIERO MENSUAL PARA LOS CONDOMINOS</t>
  </si>
  <si>
    <t>MOVIMIENTOS</t>
  </si>
  <si>
    <t>Concepto</t>
  </si>
  <si>
    <t>Parcial ¢</t>
  </si>
  <si>
    <t>TOTALES ¢</t>
  </si>
  <si>
    <t>¢</t>
  </si>
  <si>
    <t>MAS:          ENTRADAS/INGRESOS</t>
  </si>
  <si>
    <t>TOTAL SALDO BANCOS MAS ENTRADAS</t>
  </si>
  <si>
    <t>SALIDAS</t>
  </si>
  <si>
    <t>CUENTAS POR COBRAR</t>
  </si>
  <si>
    <t>URBANO INMOBILIARIA S.A.</t>
  </si>
  <si>
    <t>Administrador</t>
  </si>
  <si>
    <t xml:space="preserve">TOTAL SALIDAS DEL MES </t>
  </si>
  <si>
    <t xml:space="preserve">ANTICIPOS </t>
  </si>
  <si>
    <t>CUENTAS POR  PAGAR</t>
  </si>
  <si>
    <t>Type</t>
  </si>
  <si>
    <t>Date</t>
  </si>
  <si>
    <t>Num</t>
  </si>
  <si>
    <t>Name</t>
  </si>
  <si>
    <t>Memo</t>
  </si>
  <si>
    <t>Debit</t>
  </si>
  <si>
    <t>Credit</t>
  </si>
  <si>
    <t>Balance</t>
  </si>
  <si>
    <t>TOTAL DE INGRESOS DEL MES</t>
  </si>
  <si>
    <t>OTROS INGRESOS</t>
  </si>
  <si>
    <t xml:space="preserve">NO IDENTIFICADOS </t>
  </si>
  <si>
    <t>N.I</t>
  </si>
  <si>
    <t>N.I.</t>
  </si>
  <si>
    <t>Payment</t>
  </si>
  <si>
    <t>Deposit</t>
  </si>
  <si>
    <t>Check</t>
  </si>
  <si>
    <t>Bill Pmt -Check</t>
  </si>
  <si>
    <t>General Journal</t>
  </si>
  <si>
    <t>Agroservicios El Salitre S.A</t>
  </si>
  <si>
    <t>Mauricio Barth Zider</t>
  </si>
  <si>
    <t>SALDO NETO SIN CONSIDERAR CUENTAS POR COBRAR</t>
  </si>
  <si>
    <t>SALDO</t>
  </si>
  <si>
    <t>MONTO GASTADO</t>
  </si>
  <si>
    <t>MONTO</t>
  </si>
  <si>
    <t>AHORRO x MES</t>
  </si>
  <si>
    <t>MESES</t>
  </si>
  <si>
    <t>DETALLE</t>
  </si>
  <si>
    <t>AHORROS DE GASTOS FUTUOS QUE SE DEBEN TENER ACUMULADOS</t>
  </si>
  <si>
    <t>SALDO NETO</t>
  </si>
  <si>
    <t>CUENTAS POR PAGAR</t>
  </si>
  <si>
    <t>ANTICIPOS DE CUOTAS</t>
  </si>
  <si>
    <t>CUENTAS por COBRAR</t>
  </si>
  <si>
    <t>BANCOS</t>
  </si>
  <si>
    <t>MES</t>
  </si>
  <si>
    <t>CUOTAS E ITEMS FACTURADOS</t>
  </si>
  <si>
    <t>CUOTAS E ITEMS RECAUDADAS</t>
  </si>
  <si>
    <t>SALDO DEL MES</t>
  </si>
  <si>
    <t>CUOTAS EXTRAORDINARIAS FACTURADAS</t>
  </si>
  <si>
    <t>CUOTAS EXTRORDINARIAS RECAUDADAS</t>
  </si>
  <si>
    <t xml:space="preserve">Otros Ingresos </t>
  </si>
  <si>
    <t>VISTA A LA COLINA</t>
  </si>
  <si>
    <t>01 · Bancos</t>
  </si>
  <si>
    <t>0103 · Banco Scotiabank</t>
  </si>
  <si>
    <t>015 · Cta.¢ 13001015700</t>
  </si>
  <si>
    <t>TORRE II:206 T II INQ Raúl José Guardian</t>
  </si>
  <si>
    <t>TORRE II:305 MICHEL SAVDIE</t>
  </si>
  <si>
    <t>TORRE II:102 R TRECE GORDIENKO S.A.</t>
  </si>
  <si>
    <t>TORRE II:210 XOCHITL GONZÁLEZ GONZÁLEZ</t>
  </si>
  <si>
    <t>Total 015 · Cta.¢ 13001015700</t>
  </si>
  <si>
    <t xml:space="preserve">SALDO LIBROS </t>
  </si>
  <si>
    <t>SALDO BANCO</t>
  </si>
  <si>
    <t xml:space="preserve">Sumas Iguales </t>
  </si>
  <si>
    <t xml:space="preserve">Elabraado por </t>
  </si>
  <si>
    <t>016 · Cta.$ 13001015701</t>
  </si>
  <si>
    <t>TORRE I:106 TERESA CASTRO</t>
  </si>
  <si>
    <t>Total 016 · Cta.$ 13001015701</t>
  </si>
  <si>
    <t>0104 · Banco Bac San Jose</t>
  </si>
  <si>
    <t>017 · Bac ¢ 933524464</t>
  </si>
  <si>
    <t>TORRE I:209 INQ Ana Elizabeth Rodriguez</t>
  </si>
  <si>
    <t>TORRE II:304 CARLOS ALVARADO QUESADA</t>
  </si>
  <si>
    <t>TORRE I:301 Andres Umbert Huebner</t>
  </si>
  <si>
    <t>TORRE II:207 SAUL BIBAS</t>
  </si>
  <si>
    <t>TORRE I:304 FRANCISCO RUCAVADO LUQUE</t>
  </si>
  <si>
    <t>TORRE II:202 Paola Andrea Valencia Amaya</t>
  </si>
  <si>
    <t>TORRE II:203 Mario Grimaldi Santos</t>
  </si>
  <si>
    <t>TORRE II:308  Juan Carlos Núñez y Alejandra Sáenz</t>
  </si>
  <si>
    <t>TORRE II:104 MARIA ANTONIETA DIMASE BALBI</t>
  </si>
  <si>
    <t>TORRE I:204 WLADIMIRO DURAND</t>
  </si>
  <si>
    <t>TORRE II:105 PAULA ALVARADO CUADROS</t>
  </si>
  <si>
    <t>TORRE I:101 ARIADNA NAVARRO LOPEZ</t>
  </si>
  <si>
    <t>TORRE II:209 LAURA RAQUEL REYES SANCHEZ</t>
  </si>
  <si>
    <t>TORRE I:306 MARCOS PONCHNER GELLER</t>
  </si>
  <si>
    <t>TORRE II:309 Sergio Kellerman</t>
  </si>
  <si>
    <t>A Y A</t>
  </si>
  <si>
    <t>Pago AYA 5421137</t>
  </si>
  <si>
    <t>Compañía Nacional de Fuerza y Luz, S.A</t>
  </si>
  <si>
    <t>NO IDENTIFICADO</t>
  </si>
  <si>
    <t>TORRE I:308 INQ  Roberto Gajardo</t>
  </si>
  <si>
    <t>TORRE II:302 Bernardo Molina</t>
  </si>
  <si>
    <t>Servicios Multiples Casa Limpia</t>
  </si>
  <si>
    <t>Soledad Peña Sepulveda</t>
  </si>
  <si>
    <t>Servicios Administrativos la Rivera S.A.</t>
  </si>
  <si>
    <t>Ivanoe Altamirano Torres</t>
  </si>
  <si>
    <t>Altragua, S.A.</t>
  </si>
  <si>
    <t>018 · Bac $ 933524456</t>
  </si>
  <si>
    <t xml:space="preserve">Saldo Anterior </t>
  </si>
  <si>
    <t>TORRE I:207 CHRISTIAN RUIZ SARRIA</t>
  </si>
  <si>
    <t>TORRE II:201 NUEVA ERA</t>
  </si>
  <si>
    <t>TORRE II:106 ALBERTO CASTRO HOYOS</t>
  </si>
  <si>
    <t>TORRE II:108 STEVEN RATTNER</t>
  </si>
  <si>
    <t>Estilo Ingenieria CO, S.A.</t>
  </si>
  <si>
    <t>TVO DIGITAL SISTEM S.A.</t>
  </si>
  <si>
    <t>Urbano Inmobiliaria Limitada</t>
  </si>
  <si>
    <t>Total 018 · Bac $ 933524456</t>
  </si>
  <si>
    <t>Ene,31,19</t>
  </si>
  <si>
    <t xml:space="preserve">A C T I V O S </t>
  </si>
  <si>
    <t>Total 0103 · Banco Scotiabank</t>
  </si>
  <si>
    <t>Total 0104 · Banco Bac San Jose</t>
  </si>
  <si>
    <t>Total 01 · Bancos</t>
  </si>
  <si>
    <t>12 · Cuentas por Cobrar</t>
  </si>
  <si>
    <t>1201 · Mantenimiento</t>
  </si>
  <si>
    <t>1211 · Cargos e intereses Mora en Pago</t>
  </si>
  <si>
    <t>Total 12 · Cuentas por Cobrar</t>
  </si>
  <si>
    <t xml:space="preserve">Otros  Activos </t>
  </si>
  <si>
    <t xml:space="preserve">Otras Cuentas por Cobrar </t>
  </si>
  <si>
    <t xml:space="preserve">Deposito de Garantia </t>
  </si>
  <si>
    <t xml:space="preserve">Depositos Pendientes </t>
  </si>
  <si>
    <t xml:space="preserve">Total  Desposito de Garantia </t>
  </si>
  <si>
    <t xml:space="preserve">TOTAL  ACTIVOS </t>
  </si>
  <si>
    <t>PASIVOS  Y  PATRIMONIO</t>
  </si>
  <si>
    <t xml:space="preserve">Cuentas por  pagar </t>
  </si>
  <si>
    <t>35 · C x P Proveedores</t>
  </si>
  <si>
    <t>Otras Cuentas por  Pagar</t>
  </si>
  <si>
    <t xml:space="preserve">Otras Cuentas por Pagar </t>
  </si>
  <si>
    <t xml:space="preserve">Anticipo de Condominos </t>
  </si>
  <si>
    <t xml:space="preserve">Depositos No identificados </t>
  </si>
  <si>
    <t>Total Other Current Liabilities</t>
  </si>
  <si>
    <t xml:space="preserve">Total  pasivos </t>
  </si>
  <si>
    <t xml:space="preserve">Excedentes Acumulados </t>
  </si>
  <si>
    <t>Excedentes o Perdoda del Periodo</t>
  </si>
  <si>
    <t>Total Patrimonio</t>
  </si>
  <si>
    <t>Ene,19</t>
  </si>
  <si>
    <t>7 · Ingresos</t>
  </si>
  <si>
    <t>71 · Mantenimiento</t>
  </si>
  <si>
    <t>72 · consumo Agua Aptos</t>
  </si>
  <si>
    <t>74 · Descuentos por Pronto Pago</t>
  </si>
  <si>
    <t>Total 7 · Ingresos</t>
  </si>
  <si>
    <t xml:space="preserve">EGRESOS </t>
  </si>
  <si>
    <t>81 · GASTOS FIJOS</t>
  </si>
  <si>
    <t>81001 · Vigilancia</t>
  </si>
  <si>
    <t>81003 · Contrato Limpieza y Mto General</t>
  </si>
  <si>
    <t>81004 · Contrato Jardineria</t>
  </si>
  <si>
    <t>81005 · Servicios Publicos</t>
  </si>
  <si>
    <t>810051 · Telefono</t>
  </si>
  <si>
    <t>810052 · Energia</t>
  </si>
  <si>
    <t>810053 · Agua</t>
  </si>
  <si>
    <t>810054 · Cable</t>
  </si>
  <si>
    <t>Total 81005 · Servicios Publicos</t>
  </si>
  <si>
    <t>81006 · Administracion Condominio</t>
  </si>
  <si>
    <t>81007 · Contratos Mantenimiento Equipos</t>
  </si>
  <si>
    <t>810072 · Contrato Elevadores</t>
  </si>
  <si>
    <t>810076 · CCTV - Camaras</t>
  </si>
  <si>
    <t>810077 · Mtto Planta de Tratamiento A.N.</t>
  </si>
  <si>
    <t xml:space="preserve">810078-Insumos de Piscina - Fuente </t>
  </si>
  <si>
    <t>810079-Recarga de Extintores</t>
  </si>
  <si>
    <t>Total 81007 · Contratos Mantenimiento Equipos</t>
  </si>
  <si>
    <t>81011 · Recarga de Gas</t>
  </si>
  <si>
    <t>81012 · .Asamblea Anual</t>
  </si>
  <si>
    <t>Total 81 · GASTOS FIJOS</t>
  </si>
  <si>
    <t>82 · GASTOS VARIABLES</t>
  </si>
  <si>
    <t>Mantenimiento Piscinas</t>
  </si>
  <si>
    <t>8202 · Aseo y Limpieza</t>
  </si>
  <si>
    <t>8203 · Mantenimiento Edificios</t>
  </si>
  <si>
    <t>8204 · Mantenimiento Equipos e Instala</t>
  </si>
  <si>
    <t>8205 · Mantenimiento de Jardines</t>
  </si>
  <si>
    <t>8206 · Mantenimiento Piscinas</t>
  </si>
  <si>
    <t>8209. Mtto. Correctivo Portones</t>
  </si>
  <si>
    <t>8211 · Gastos Administrativos</t>
  </si>
  <si>
    <t>8299 · Otros Gastos de Operacion</t>
  </si>
  <si>
    <t>Total 82 · GASTOS VARIABLES</t>
  </si>
  <si>
    <t xml:space="preserve">Total 82 · GASTOS </t>
  </si>
  <si>
    <t>83 · INVERSIONES Y MEJORAS</t>
  </si>
  <si>
    <t>Excedente  o Deficit Operativo</t>
  </si>
  <si>
    <t>85 · Ingresos No Operacionales</t>
  </si>
  <si>
    <t>Jardineria</t>
  </si>
  <si>
    <t>8502 · Intereses Bancarios</t>
  </si>
  <si>
    <t>8503 · Diferencia en Cambio</t>
  </si>
  <si>
    <t>8504 · Cargos e Intereses Morosidad</t>
  </si>
  <si>
    <t>8507.  Control de Acceso</t>
  </si>
  <si>
    <t>8508.  Otros</t>
  </si>
  <si>
    <t xml:space="preserve">Otros  Egresos </t>
  </si>
  <si>
    <t>86 · Gastos No operacionales</t>
  </si>
  <si>
    <t>8601 · Gastos x Diferencia en Cambio</t>
  </si>
  <si>
    <t>8602 · Gastos Bancarios</t>
  </si>
  <si>
    <t>Total 86 · Gastos No operacionales</t>
  </si>
  <si>
    <t>Feb,19</t>
  </si>
  <si>
    <t>Feb,28,19</t>
  </si>
  <si>
    <t>TORRE I:105 JAIME IVAN RODRIGUEZ</t>
  </si>
  <si>
    <t>Karina Torrez</t>
  </si>
  <si>
    <t>TORRE II:307 T II INQ Daniel Andres Mogollon Sabog</t>
  </si>
  <si>
    <t>TORRE II:310 Jaime Delso y Susan Del Santo</t>
  </si>
  <si>
    <t>TORRE II:206 ALEXANDER FRENCH</t>
  </si>
  <si>
    <t>TORRE I:205 ZAIDA HERRERA/ ANDRES RODRIGUEZ H</t>
  </si>
  <si>
    <t>WGS Costa Rica S.R.L.</t>
  </si>
  <si>
    <t>dp	TEF DE:ELIZABETH ARLENE BREALE</t>
  </si>
  <si>
    <t>TORRE II:205 T II INQ IGNACIO OSANTE</t>
  </si>
  <si>
    <t>TORRE I</t>
  </si>
  <si>
    <t>TORRE II</t>
  </si>
  <si>
    <t>María Elena Chaves</t>
  </si>
  <si>
    <t>Presupuesto</t>
  </si>
  <si>
    <t xml:space="preserve">         MOVIMIENTOS  BANCOS</t>
  </si>
  <si>
    <t>Tipo de Cambio Compra Banco Central   Marzo 31  /2019</t>
  </si>
  <si>
    <t xml:space="preserve">Saldo  Anterior </t>
  </si>
  <si>
    <t>Mar,19</t>
  </si>
  <si>
    <t>Mar,31,19</t>
  </si>
  <si>
    <t>Enero a  Marzo</t>
  </si>
  <si>
    <t>MARZO   DE  2019</t>
  </si>
  <si>
    <t>Saldo Bancos  Febrero 28  de   2019</t>
  </si>
  <si>
    <t xml:space="preserve">Diferencial  Cambiario </t>
  </si>
  <si>
    <t xml:space="preserve"> Total  Disponible  Marzo  31   de 2019 </t>
  </si>
  <si>
    <t>dp18216322 mar 2019</t>
  </si>
  <si>
    <t>Transfer</t>
  </si>
  <si>
    <t>TRASLADO AL BAC</t>
  </si>
  <si>
    <t>COMISION SINPE - TFO</t>
  </si>
  <si>
    <t>dp65759003 MAR 2019</t>
  </si>
  <si>
    <t>RETIRO POR CAJA CIERRE CUENTA SCOTIA</t>
  </si>
  <si>
    <t>$2,000.00 TRASLADO AL BAC</t>
  </si>
  <si>
    <t>$0.75 COMISION SINPE - CRD</t>
  </si>
  <si>
    <t>$205 DP16696303</t>
  </si>
  <si>
    <t>$295.00 RETIRO POR CAJA CIERRE DE CUENTA SCOTIA</t>
  </si>
  <si>
    <t>$0.65 DEBITO X COMPRA DE DIVISAS</t>
  </si>
  <si>
    <t>dp535106238 MAR 2019</t>
  </si>
  <si>
    <t xml:space="preserve">DP406408133	</t>
  </si>
  <si>
    <t>DP406408078</t>
  </si>
  <si>
    <t>TORRE II:109 ROCIO QUIROS FOURNIER</t>
  </si>
  <si>
    <t>DP406408686</t>
  </si>
  <si>
    <t>TORRE II:201 NUEVA ERA:201 T INQ  Maribel Borjas</t>
  </si>
  <si>
    <t>DP406409898</t>
  </si>
  <si>
    <t>DP535909017	 MAR 2019</t>
  </si>
  <si>
    <t>DP539308558</t>
  </si>
  <si>
    <t>Tr406403035</t>
  </si>
  <si>
    <t>Fact 155 Servicio de mtto y reparacion de portones y accesos</t>
  </si>
  <si>
    <t>Tr406403036</t>
  </si>
  <si>
    <t>Fact 10 Servicio de seguridad del 1 al 15 de  Noviembre 2018</t>
  </si>
  <si>
    <t>Tr406403038</t>
  </si>
  <si>
    <t>Fact 20 Servicio de reparaciones grietas en cielo raso de pasillos, rep. filtraciones,</t>
  </si>
  <si>
    <t>Tr950467097</t>
  </si>
  <si>
    <t>Pago de fact 12-23 Servicio de mtto y limpieza de areas comunes</t>
  </si>
  <si>
    <t>COMISION CD SINPE</t>
  </si>
  <si>
    <t>DP406400859	 MAR 2019</t>
  </si>
  <si>
    <t>Tr950467099</t>
  </si>
  <si>
    <t>Pago de mtto mes de septiembre    cxc  WGS Costa Rica S.R.L.</t>
  </si>
  <si>
    <t>Comision  Transferencia  Scotiabank</t>
  </si>
  <si>
    <t>dp136002251 MAR 2019</t>
  </si>
  <si>
    <t>DEPOSITO CIERRE SCOTIA</t>
  </si>
  <si>
    <t>DP406401382 MAR 2019</t>
  </si>
  <si>
    <t>DP960452224</t>
  </si>
  <si>
    <t>Dp.960450894 WGS COSTA</t>
  </si>
  <si>
    <t>Tr951489142</t>
  </si>
  <si>
    <t>Pago CNFL Electricidad  2752435</t>
  </si>
  <si>
    <t>TORRE I:102 MARIA EVA MORREALE</t>
  </si>
  <si>
    <t>DP406402700</t>
  </si>
  <si>
    <t>DP406402167</t>
  </si>
  <si>
    <t>DP	406406229</t>
  </si>
  <si>
    <t>DP	666403707</t>
  </si>
  <si>
    <t>TORRE II:102 T II INQ JOSE CARAVACA</t>
  </si>
  <si>
    <t xml:space="preserve">DP960456055	</t>
  </si>
  <si>
    <t>DP406405376 MAR 2019</t>
  </si>
  <si>
    <t>dp406406478 MAR 2019</t>
  </si>
  <si>
    <t xml:space="preserve">dp	666405796	</t>
  </si>
  <si>
    <t>dp406409597</t>
  </si>
  <si>
    <t>Tr951499325</t>
  </si>
  <si>
    <t>Tr951499489</t>
  </si>
  <si>
    <t>Pago CNFL Electricidad 2752434</t>
  </si>
  <si>
    <t>Tr951499566</t>
  </si>
  <si>
    <t xml:space="preserve">dp406403152	</t>
  </si>
  <si>
    <t>dp1730</t>
  </si>
  <si>
    <t>18/03/2019</t>
  </si>
  <si>
    <t xml:space="preserve">dp666404788	</t>
  </si>
  <si>
    <t>19/03/2019</t>
  </si>
  <si>
    <t>dp406405302</t>
  </si>
  <si>
    <t>20/03/2019</t>
  </si>
  <si>
    <t>Tr950488537</t>
  </si>
  <si>
    <t>Fact 29 Servicios de mantenimiento de jardines mes de Noviembre 2018</t>
  </si>
  <si>
    <t>Tr406404840</t>
  </si>
  <si>
    <t>Fact 50 Cambio Pinon Cubic y ajustes</t>
  </si>
  <si>
    <t>Tr406404843</t>
  </si>
  <si>
    <t>Fact 26 Servicio de mtto</t>
  </si>
  <si>
    <t>Tr406404849</t>
  </si>
  <si>
    <t>$1,200.00  Honorarios administracion mes de Noviembre 2018</t>
  </si>
  <si>
    <t>Tr406403881</t>
  </si>
  <si>
    <t>Reintegro t.c. compra de maskin, recarga de celular, compra de Diesel</t>
  </si>
  <si>
    <t>DP406403153</t>
  </si>
  <si>
    <t>DEV PAGO DE MAS</t>
  </si>
  <si>
    <t>22/03/2019</t>
  </si>
  <si>
    <t xml:space="preserve">DP535902249	</t>
  </si>
  <si>
    <t>23/03/2019</t>
  </si>
  <si>
    <t>DP406405157</t>
  </si>
  <si>
    <t>26/03/2019</t>
  </si>
  <si>
    <t>DP406408047</t>
  </si>
  <si>
    <t>TORRE I:304 T INQ</t>
  </si>
  <si>
    <t>28/03/2019</t>
  </si>
  <si>
    <t>Tr951453554</t>
  </si>
  <si>
    <t>Movistar</t>
  </si>
  <si>
    <t>Pago RECARGA MOVISTAR</t>
  </si>
  <si>
    <t>29/03/2019</t>
  </si>
  <si>
    <t>DP666407503</t>
  </si>
  <si>
    <t>DP666402277</t>
  </si>
  <si>
    <t>DP666405874</t>
  </si>
  <si>
    <t>DP406406924 TEF DE:FATIMA GUADALUPE SACASA</t>
  </si>
  <si>
    <t>30/03/2019</t>
  </si>
  <si>
    <t>DP406408048</t>
  </si>
  <si>
    <t>TORRE I:303 SIMON MEKLER WATEMBERG</t>
  </si>
  <si>
    <t>DP	666401161</t>
  </si>
  <si>
    <t>31/03/2019</t>
  </si>
  <si>
    <t>DP406400364</t>
  </si>
  <si>
    <t>DPDP406404074 INTERESES</t>
  </si>
  <si>
    <t>TR406403041</t>
  </si>
  <si>
    <t>$431.66   Fact 8217 Microscam</t>
  </si>
  <si>
    <t>TR406403040</t>
  </si>
  <si>
    <t>$245 Fact 164 ALQUILER DE CÁMARAS DE VIGILANCIA CORRESPONDIENTE AL MES DE DICIEMBRE</t>
  </si>
  <si>
    <t>Tr406403037</t>
  </si>
  <si>
    <t>Soluciones de Integracion Tecnologica INT</t>
  </si>
  <si>
    <t>$378 Cotizacion de anticipo 50%  para trabajos en el panel de incendio</t>
  </si>
  <si>
    <t>$289.91 dp	211403416</t>
  </si>
  <si>
    <t>RETIRO POR CAJA CIERRE DE CUENTA SCOTIA</t>
  </si>
  <si>
    <t>$232dp960433717</t>
  </si>
  <si>
    <t>$153.01 DP211403417</t>
  </si>
  <si>
    <t>$337.12</t>
  </si>
  <si>
    <t xml:space="preserve">$746.61 DP630208623	</t>
  </si>
  <si>
    <t>Tr406404839</t>
  </si>
  <si>
    <t>$2,251.28 Fact 20 Servicio de seguridad del 16 al 30 de Noviembre 2018</t>
  </si>
  <si>
    <t>Tr406404842</t>
  </si>
  <si>
    <t>$160 FACT  341 SERV. DE MANT. DE 1 ASC. DEL MES DE DICIEMBRE /2018</t>
  </si>
  <si>
    <t>Tr406404848</t>
  </si>
  <si>
    <t>$466 Fact 112 Servicio de reparacion de soplador en planta de tratamiento</t>
  </si>
  <si>
    <t>Tr406403152</t>
  </si>
  <si>
    <t>$500 Fact 112 Servicio de reparacion de soplador en planta de tratamiento</t>
  </si>
  <si>
    <t>Tr406404847</t>
  </si>
  <si>
    <t>$600 Fact 173 Servicio de reparacion de piñones y cilindro de soplador</t>
  </si>
  <si>
    <t xml:space="preserve">DPDP406404074  Rocio Quiros </t>
  </si>
  <si>
    <t>TORRE II:208 ALBERTO BENTATA</t>
  </si>
  <si>
    <t>TORRE I:203 Leon Bibas Merenfeld</t>
  </si>
  <si>
    <t xml:space="preserve">Reintegros  Varios </t>
  </si>
  <si>
    <t>Comisiones / Diferencial Cambiario</t>
  </si>
  <si>
    <t>TOTAL   INGRESOS</t>
  </si>
  <si>
    <t>TOTAL  OTROS INGRESOS</t>
  </si>
  <si>
    <t xml:space="preserve">8604-  Otros Gastos no Operativos </t>
  </si>
  <si>
    <t>304 FRANCISCO RUCAVADO LUQUE</t>
  </si>
  <si>
    <t>209 INQ Ana Elizabeth Rodriguez</t>
  </si>
  <si>
    <t>101 ARIADNA NAVARRO LOPEZ</t>
  </si>
  <si>
    <t>306 MARCOS PONCHNER GELLER</t>
  </si>
  <si>
    <t>105 JAIME IVAN RODRIGUEZ</t>
  </si>
  <si>
    <t>106 TERESA CASTRO</t>
  </si>
  <si>
    <t>308  Juan Carlos Núñez y Alejandra Sáenz</t>
  </si>
  <si>
    <t>104 MARIA ANTONIETA DIMASE BALBI</t>
  </si>
  <si>
    <t>209 LAURA RAQUEL REYES SANCHEZ</t>
  </si>
  <si>
    <t>309 Sergio Kellerman</t>
  </si>
  <si>
    <t>201 NUEVA ERA</t>
  </si>
  <si>
    <t>307 T II INQ Daniel Andres Mogollon Sabog</t>
  </si>
  <si>
    <t>207 SAUL BIBAS</t>
  </si>
  <si>
    <t>203 Mario Grimaldi Santos</t>
  </si>
  <si>
    <t>206 ALEXANDER FRENCH</t>
  </si>
  <si>
    <t>103 JOHNNY VARGAS SELVA</t>
  </si>
  <si>
    <t>202 Paola Andrea Valencia Amaya</t>
  </si>
  <si>
    <t>105 PAULA ALVARADO CUADROS</t>
  </si>
  <si>
    <t>210 XOCHITL GONZÁLEZ GONZÁLEZ</t>
  </si>
  <si>
    <t>304 CARLOS ALVARADO QUESADA</t>
  </si>
  <si>
    <t>105 T I INQ ERNESTO GALLO</t>
  </si>
  <si>
    <t>303 INQ  Luis Fernando Cifuente</t>
  </si>
  <si>
    <t>304 T INQ</t>
  </si>
  <si>
    <t>307 T INQ Ivonne Carnevali</t>
  </si>
  <si>
    <t>203 INQ Abel Antonio Fermin</t>
  </si>
  <si>
    <t>302 T I INQ Sue Haymee Jiménez</t>
  </si>
  <si>
    <t>106 T I INQ</t>
  </si>
  <si>
    <t>301 T I INQ Roberto Acuña Bermúdez</t>
  </si>
  <si>
    <t>202 T I INQ NICOLA PAPANGELO</t>
  </si>
  <si>
    <t>109 T INQ Álvaro Cortes</t>
  </si>
  <si>
    <t>306 T I INQ Diego Fernando Almeida Ricaur</t>
  </si>
  <si>
    <t>107 T I INQ</t>
  </si>
  <si>
    <t>104 INQ</t>
  </si>
  <si>
    <t>307 LUIS GUILLERMO TORRES</t>
  </si>
  <si>
    <t>303 SIMON MEKLER WATEMBERG</t>
  </si>
  <si>
    <t>208 ALVARO SEGARES DE LA VEGA</t>
  </si>
  <si>
    <t>108  Laura Cortes</t>
  </si>
  <si>
    <t>103 RAUL COLMENARES</t>
  </si>
  <si>
    <t>207 CHRISTIAN RUIZ SARRIA</t>
  </si>
  <si>
    <t>202 Simone Castellani,</t>
  </si>
  <si>
    <t>302 DESARROLLADORA</t>
  </si>
  <si>
    <t>201  JHON RIAÑO</t>
  </si>
  <si>
    <t>209 DESARROLLADORA</t>
  </si>
  <si>
    <t>308 DESARROLLADORA</t>
  </si>
  <si>
    <t>309 DESARROLLADORA</t>
  </si>
  <si>
    <t>110 FABIAN DITAMO</t>
  </si>
  <si>
    <t>206 DESARROLLADORA</t>
  </si>
  <si>
    <t>104 Ana Seidy Lopez</t>
  </si>
  <si>
    <t>210</t>
  </si>
  <si>
    <t>305 RANDALL QUIROS MARCHENA</t>
  </si>
  <si>
    <t>310</t>
  </si>
  <si>
    <t>107 ESTEFANIA GUTIERREZ</t>
  </si>
  <si>
    <t>Total TORRE I</t>
  </si>
  <si>
    <t>107 SOFIA SANABRIA  FONSECA</t>
  </si>
  <si>
    <t>108 STEVEN RATTNER</t>
  </si>
  <si>
    <t>110 MARIANA MORA RODRIGUEZ</t>
  </si>
  <si>
    <t>310 INQ Magali Cubillos Rojas</t>
  </si>
  <si>
    <t>305 T II INQ</t>
  </si>
  <si>
    <t>102 T II INQ JOSE CARAVACA</t>
  </si>
  <si>
    <t>302 T II INQ</t>
  </si>
  <si>
    <t>205 T II INQ IGNACIO OSANTE</t>
  </si>
  <si>
    <t>306 T II INQ GASHI</t>
  </si>
  <si>
    <t>106 T II INQ Cecilia Lyon</t>
  </si>
  <si>
    <t>302 Bernardo Molina</t>
  </si>
  <si>
    <t>208  T II INQ JUAN PABLO</t>
  </si>
  <si>
    <t>207 TII INQ Natasha  Fleming</t>
  </si>
  <si>
    <t>104  T II INQ</t>
  </si>
  <si>
    <t>108 T II INQ Rene Lara Gonzales</t>
  </si>
  <si>
    <t>106 ALBERTO CASTRO HOYOS</t>
  </si>
  <si>
    <t>105 T II INQ Maria Fernanda Pereira.</t>
  </si>
  <si>
    <t>109 ROCIO QUIROS FOURNIER</t>
  </si>
  <si>
    <t>102 R TRECE GORDIENKO S.A.</t>
  </si>
  <si>
    <t>301 NICOLAS</t>
  </si>
  <si>
    <t>303 T II INQ MARIO GRANADOS</t>
  </si>
  <si>
    <t>101 ROXANA CORDERO</t>
  </si>
  <si>
    <t>307 HEMK DEMMERS</t>
  </si>
  <si>
    <t>205 BL CONSULTORES</t>
  </si>
  <si>
    <t>310 Jaime Delso y Susan Del Santo</t>
  </si>
  <si>
    <t>303 DESARROLLADORA</t>
  </si>
  <si>
    <t>204 DESARROLLADORA</t>
  </si>
  <si>
    <t>Total TORRE II</t>
  </si>
  <si>
    <t>TORRE  II</t>
  </si>
  <si>
    <t>DESARROLLADORA AGUA</t>
  </si>
  <si>
    <t>TORRE III IV</t>
  </si>
  <si>
    <t>TORRE  III  IV</t>
  </si>
  <si>
    <t>Ordinary Income/Expense</t>
  </si>
  <si>
    <t>Expense</t>
  </si>
  <si>
    <t>Bill</t>
  </si>
  <si>
    <t>24/01/2019</t>
  </si>
  <si>
    <t>Fact 62 Servicio de seguridad del 1 al 15 de Enero 2019</t>
  </si>
  <si>
    <t>Fact 63 Servicio de seguridad del 16 al 30 de Enero 2019</t>
  </si>
  <si>
    <t>Fact 74 Servicio de seguridad del 1 al 15 de Febrero 2019</t>
  </si>
  <si>
    <t>Fact 75 Servicio de seguridad del 16 al 28 de Febrero 2019</t>
  </si>
  <si>
    <t>Fact 91 Servicio de seguridad del 16 al 31 de Marzo 2019</t>
  </si>
  <si>
    <t>Fact 90  Servicio de seguridad del 1 al 15 de Marzo 2019</t>
  </si>
  <si>
    <t>Total 81001 · Vigilancia</t>
  </si>
  <si>
    <t>26/01/2019</t>
  </si>
  <si>
    <t>Fact 35 Servicio de mtto y limpieza del 1 al 15 de Enero 2019</t>
  </si>
  <si>
    <t>Fact 36 Servicio de mtto y limpieza del 16 al 30 de Enero 2019</t>
  </si>
  <si>
    <t>Fact 47 Servicio de mtto y limpieza del 1 al 15 de Febrero 2019</t>
  </si>
  <si>
    <t>Fact 48 Servicio de mtto y limpieza del 16 al 28 de Febrero 2019</t>
  </si>
  <si>
    <t>Fact 59 Servicio de mtto y limpieza de areas comunes 1 al 15 de Marzo 2019</t>
  </si>
  <si>
    <t>FAct 60 Servicio de mtto y limpieza del 16 al 31 de Marzo 2019</t>
  </si>
  <si>
    <t>Total 81003 · Contrato Limpieza y Mto General</t>
  </si>
  <si>
    <t>Fact 57 Servicio de mtto jardines</t>
  </si>
  <si>
    <t>Fact 58 Servicio de Jardineria dia miercoles 30  de enero 2019</t>
  </si>
  <si>
    <t>Total 81004 · Contrato Jardineria</t>
  </si>
  <si>
    <t>18/01/2019</t>
  </si>
  <si>
    <t>Melissa Padilla Arias</t>
  </si>
  <si>
    <t>Reintegro recarga de telefono   caseta</t>
  </si>
  <si>
    <t>Reintegro t.c.  recarga de celular</t>
  </si>
  <si>
    <t>Total 810051 · Telefono</t>
  </si>
  <si>
    <t>Pago CNFL Electricidad 2752435</t>
  </si>
  <si>
    <t>Pago Serv SL-27524350</t>
  </si>
  <si>
    <t>Pago Serv SL-27524345</t>
  </si>
  <si>
    <t>Total 810052 · Energia</t>
  </si>
  <si>
    <t>Total 810053 · Agua</t>
  </si>
  <si>
    <t>810054 · Cable - Internet</t>
  </si>
  <si>
    <t>Cabletica</t>
  </si>
  <si>
    <t>Pago Serv SL-1046429</t>
  </si>
  <si>
    <t>Pago Serv SL-1046426</t>
  </si>
  <si>
    <t>Total 810054 · Cable - Internet</t>
  </si>
  <si>
    <t>$1200 Honorarios adm mes de Enero 2019</t>
  </si>
  <si>
    <t>27/02/2019</t>
  </si>
  <si>
    <t>$1200 Honorarios adm mes de Febrero 2019</t>
  </si>
  <si>
    <t>$1200 Honorarios administracion mes de Marzo 2019</t>
  </si>
  <si>
    <t>Total 81006 · Administracion Condominio</t>
  </si>
  <si>
    <t>$160 Fact 554 Servicio de mtto elevadores mes de Enero 2019</t>
  </si>
  <si>
    <t>$160 Fact 773 Servicio de mtto elevadores mes de Febrero 2019</t>
  </si>
  <si>
    <t>$160 Fact 980 Servicio de mtto de la planta de tratamiento mes de Marzo</t>
  </si>
  <si>
    <t>Total 810072 · Contrato Elevadores</t>
  </si>
  <si>
    <t>$420 Fact 248 Servicio alquiler CCTV Mes de Enero 2019</t>
  </si>
  <si>
    <t>$420 Fact 282 ALQUILER DE EQUIPO CCTV mes de Febrero 2019</t>
  </si>
  <si>
    <t>$420 Fact 339 Alquiler de camaras cctv mes de Marzo 2019</t>
  </si>
  <si>
    <t>Total 810076 · CCTV - Camaras</t>
  </si>
  <si>
    <t>$150 Fact 97 Servicio de mtto de la planta de tratamiento mes de Enero</t>
  </si>
  <si>
    <t>$150 Fact 133 Servicio de mtto de la planta de tratamiento mes de Febrero 2019</t>
  </si>
  <si>
    <t>$150 Fact 163 Servicio de mtto de la planta de tratamiento mes de Marzo 2019</t>
  </si>
  <si>
    <t>Total 810077 · Mtto Planta de Tratamiento A.N.</t>
  </si>
  <si>
    <t>OSCAR LIZANO QUESADA</t>
  </si>
  <si>
    <t>Fact 375 Honorarios por protocolizacion e inscripcion acta de asamblea</t>
  </si>
  <si>
    <t>Total 81012 · .Asamblea Anual</t>
  </si>
  <si>
    <t>Agroservicios el Salitre, S.A</t>
  </si>
  <si>
    <t>Fact 96493 Compra de mecate, sprinkler plast, pistola  manguera</t>
  </si>
  <si>
    <t>Nelka Tours S.A.</t>
  </si>
  <si>
    <t>Fact 1683 Soldadura en pasamanos de gradas</t>
  </si>
  <si>
    <t>Grupo MD de Higiene Profesional S.A.</t>
  </si>
  <si>
    <t>Fact 367 Compra de bolsas de basura</t>
  </si>
  <si>
    <t>Fact 378 Compa de bolsas de basura, jabon, desinfectante, guantes, cloro, controlador de olores</t>
  </si>
  <si>
    <t>Fact 55 Cambio de llaves de 1 1/4 de sistemas de riego para jardines, reparación de una filtraci...</t>
  </si>
  <si>
    <t>26/02/2019</t>
  </si>
  <si>
    <t>Fact 467 compra de controlador de olores, jabon liquido, bolsas de basura</t>
  </si>
  <si>
    <t>Fact 120240 Compra de gaza plastica, cinta señal</t>
  </si>
  <si>
    <t>Reintegro t.c. compra de maskin, compra de Diesel</t>
  </si>
  <si>
    <t>Fact 125989 Compra de acople maacho y hembra, escoba para jardin,</t>
  </si>
  <si>
    <t>Fact 67 cambiar la llave de abasto del inodoro de la caseta del guarda.Reparar las sillas de la ...</t>
  </si>
  <si>
    <t>Monte Meru M&amp;M S.A.</t>
  </si>
  <si>
    <t>Fact 589 Compra de 25 bombillos RB HALOGENO G9 40W 120V ANTI</t>
  </si>
  <si>
    <t>Total 8203 · Mantenimiento Edificios</t>
  </si>
  <si>
    <t>$966 Fact 112 Servicio de reparacion de soplador en planta de tratamiento</t>
  </si>
  <si>
    <t>Total 8204 · Mantenimiento Equipos e Instala</t>
  </si>
  <si>
    <t>Fact 70 pago para abono de plantas</t>
  </si>
  <si>
    <t>Total 8205 · Mantenimiento de Jardines</t>
  </si>
  <si>
    <t>Piscinas Genesis S.A.</t>
  </si>
  <si>
    <t>Fact 35887 Compra de cloro, algatron , tricloro, reactivo, tabletas de cloro, pascon, clarificador</t>
  </si>
  <si>
    <t>Fact 36411 compra de aspiradora de 8 ruedas</t>
  </si>
  <si>
    <t>Fact 36900 Servicio de cambio de figuras en la descarga de bomba y reparacion de fuga</t>
  </si>
  <si>
    <t>Total 8206 · Mantenimiento Piscinas</t>
  </si>
  <si>
    <t>8208 · Mantenimiento Correctivo Equipo</t>
  </si>
  <si>
    <t>$756.25 Cotizacion  para trabajos en el panel de incendio</t>
  </si>
  <si>
    <t>Total 8208 · Mantenimiento Correctivo Equipo</t>
  </si>
  <si>
    <t>8209 · Mtto Correctivo Portones</t>
  </si>
  <si>
    <t>Total 8209 · Mtto Correctivo Portones</t>
  </si>
  <si>
    <t>Fact 390 Certificación de personería jurídica para cuentas de banco</t>
  </si>
  <si>
    <t>Fact 418 Certificacion notarial para cobro judicial porque registro publico no certifica junta</t>
  </si>
  <si>
    <t>Total 8211 · Gastos Administrativos</t>
  </si>
  <si>
    <t>Victoria Business Service Group S.A.</t>
  </si>
  <si>
    <t>$395 Fact 12 reparacion y forro de 4 unidades de muebles</t>
  </si>
  <si>
    <t>Fact 94 reparacion de recibidor de cerradura electrica</t>
  </si>
  <si>
    <t>Total 8299 · Otros Gastos de Operacion</t>
  </si>
  <si>
    <t>Total Expense</t>
  </si>
  <si>
    <t>Net Ordinary Income</t>
  </si>
  <si>
    <t>Other Income/Expense</t>
  </si>
  <si>
    <t>Other Expense</t>
  </si>
  <si>
    <t>31/01/2019</t>
  </si>
  <si>
    <t>$ 88.11  Saldo Bac Dolares Enero 31 de 2019</t>
  </si>
  <si>
    <t>Saldo  Cero  Cta. Scotiabank Dolares</t>
  </si>
  <si>
    <t>$ 126.46  Saldo  Bac Marzo  31  de  2019</t>
  </si>
  <si>
    <t>Total 8601 · Gastos x Diferencia en Cambio</t>
  </si>
  <si>
    <t>$2 COMISIÓN CK. OTRO BANCO</t>
  </si>
  <si>
    <t>29/01/2019</t>
  </si>
  <si>
    <t>$6 COMISION POR SALDO MINIMO</t>
  </si>
  <si>
    <t>COMISION CD SINPE 950481953</t>
  </si>
  <si>
    <t>$2 CA-31 COMISIÓN CK. OTRO BANCO COMPENSADO</t>
  </si>
  <si>
    <t>Total 8602 · Gastos Bancarios</t>
  </si>
  <si>
    <t>8604 · Otros Gastos No Operacionales</t>
  </si>
  <si>
    <t>28/02/2019</t>
  </si>
  <si>
    <t>Ajuste saldos menores</t>
  </si>
  <si>
    <t>Total 8604 · Otros Gastos No Operacionales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</si>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</sst>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.00_)"/>
    <numFmt numFmtId="167" formatCode="[$₡-140A]#,##0.00_ ;\-[$₡-140A]#,##0.00\ "/>
    <numFmt numFmtId="168" formatCode="#,##0.00_ ;\-#,##0.00\ "/>
    <numFmt numFmtId="169" formatCode="mm/dd/yyyy"/>
    <numFmt numFmtId="170" formatCode="_-[$₡-140A]* #,##0.00_ ;_-[$₡-140A]* \-#,##0.00\ ;_-[$₡-140A]* &quot;-&quot;??_ ;_-@_ "/>
    <numFmt numFmtId="171" formatCode="_-[$$-C09]* #,##0.00_-;\-[$$-C09]* #,##0.00_-;_-[$$-C09]* &quot;-&quot;??_-;_-@_-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12"/>
      <name val="Helv"/>
    </font>
    <font>
      <b/>
      <i/>
      <sz val="14"/>
      <name val="Helv"/>
    </font>
    <font>
      <sz val="9"/>
      <name val="Helv"/>
    </font>
    <font>
      <b/>
      <sz val="9"/>
      <name val="Helv"/>
    </font>
    <font>
      <b/>
      <sz val="9"/>
      <name val="Arial Narrow"/>
      <family val="2"/>
    </font>
    <font>
      <sz val="9"/>
      <name val="Arial"/>
      <family val="2"/>
    </font>
    <font>
      <sz val="9"/>
      <name val="Arial Black"/>
      <family val="2"/>
    </font>
    <font>
      <sz val="8"/>
      <name val="Helv"/>
    </font>
    <font>
      <b/>
      <sz val="9"/>
      <name val="Haettenschweiler"/>
      <family val="2"/>
    </font>
    <font>
      <b/>
      <i/>
      <sz val="9"/>
      <name val="Arial"/>
      <family val="2"/>
    </font>
    <font>
      <b/>
      <sz val="11"/>
      <name val="Arial Narrow"/>
      <family val="2"/>
    </font>
    <font>
      <b/>
      <sz val="12"/>
      <name val="Helv"/>
    </font>
    <font>
      <b/>
      <sz val="8"/>
      <name val="Arial"/>
      <family val="2"/>
    </font>
    <font>
      <b/>
      <i/>
      <sz val="8"/>
      <color rgb="FF000000"/>
      <name val="Arial"/>
      <family val="2"/>
    </font>
    <font>
      <b/>
      <i/>
      <sz val="9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8"/>
      <name val="Helv"/>
    </font>
    <font>
      <b/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1">
    <xf numFmtId="0" fontId="0" fillId="0" borderId="0"/>
    <xf numFmtId="43" fontId="41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165" fontId="48" fillId="0" borderId="0"/>
    <xf numFmtId="43" fontId="4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41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horizontal="center"/>
    </xf>
    <xf numFmtId="0" fontId="42" fillId="0" borderId="0" xfId="0" applyNumberFormat="1" applyFont="1"/>
    <xf numFmtId="0" fontId="0" fillId="0" borderId="0" xfId="0" applyNumberFormat="1"/>
    <xf numFmtId="43" fontId="0" fillId="0" borderId="0" xfId="1" applyFont="1"/>
    <xf numFmtId="165" fontId="48" fillId="5" borderId="0" xfId="12" applyFill="1"/>
    <xf numFmtId="165" fontId="48" fillId="5" borderId="0" xfId="12" applyFont="1" applyFill="1"/>
    <xf numFmtId="165" fontId="47" fillId="5" borderId="0" xfId="12" applyFont="1" applyFill="1" applyBorder="1" applyAlignment="1" applyProtection="1">
      <alignment horizontal="left"/>
    </xf>
    <xf numFmtId="165" fontId="47" fillId="5" borderId="0" xfId="12" applyFont="1" applyFill="1" applyBorder="1"/>
    <xf numFmtId="165" fontId="51" fillId="5" borderId="0" xfId="12" applyFont="1" applyFill="1" applyBorder="1"/>
    <xf numFmtId="165" fontId="50" fillId="5" borderId="0" xfId="12" applyFont="1" applyFill="1" applyBorder="1"/>
    <xf numFmtId="49" fontId="47" fillId="8" borderId="12" xfId="12" applyNumberFormat="1" applyFont="1" applyFill="1" applyBorder="1" applyAlignment="1" applyProtection="1">
      <alignment horizontal="center" vertical="center"/>
    </xf>
    <xf numFmtId="49" fontId="52" fillId="5" borderId="0" xfId="12" applyNumberFormat="1" applyFont="1" applyFill="1" applyBorder="1" applyAlignment="1" applyProtection="1">
      <alignment horizontal="center" vertical="center"/>
    </xf>
    <xf numFmtId="165" fontId="47" fillId="5" borderId="0" xfId="12" applyFont="1" applyFill="1" applyBorder="1" applyAlignment="1" applyProtection="1">
      <alignment horizontal="center"/>
    </xf>
    <xf numFmtId="165" fontId="47" fillId="3" borderId="12" xfId="12" applyFont="1" applyFill="1" applyBorder="1" applyAlignment="1" applyProtection="1">
      <alignment horizontal="center" vertical="center"/>
    </xf>
    <xf numFmtId="39" fontId="47" fillId="3" borderId="12" xfId="12" applyNumberFormat="1" applyFont="1" applyFill="1" applyBorder="1" applyAlignment="1" applyProtection="1">
      <alignment horizontal="center"/>
    </xf>
    <xf numFmtId="4" fontId="47" fillId="5" borderId="0" xfId="12" applyNumberFormat="1" applyFont="1" applyFill="1" applyBorder="1" applyProtection="1"/>
    <xf numFmtId="39" fontId="52" fillId="5" borderId="0" xfId="12" applyNumberFormat="1" applyFont="1" applyFill="1" applyBorder="1" applyProtection="1"/>
    <xf numFmtId="39" fontId="53" fillId="5" borderId="0" xfId="12" applyNumberFormat="1" applyFont="1" applyFill="1" applyBorder="1" applyProtection="1"/>
    <xf numFmtId="39" fontId="47" fillId="5" borderId="0" xfId="12" applyNumberFormat="1" applyFont="1" applyFill="1" applyBorder="1" applyProtection="1"/>
    <xf numFmtId="39" fontId="48" fillId="5" borderId="0" xfId="12" applyNumberFormat="1" applyFill="1" applyProtection="1"/>
    <xf numFmtId="166" fontId="48" fillId="5" borderId="0" xfId="12" applyNumberFormat="1" applyFill="1" applyProtection="1"/>
    <xf numFmtId="165" fontId="47" fillId="8" borderId="13" xfId="12" applyFont="1" applyFill="1" applyBorder="1" applyAlignment="1" applyProtection="1">
      <alignment horizontal="center" vertical="center"/>
    </xf>
    <xf numFmtId="39" fontId="47" fillId="8" borderId="12" xfId="12" applyNumberFormat="1" applyFont="1" applyFill="1" applyBorder="1" applyProtection="1"/>
    <xf numFmtId="165" fontId="47" fillId="3" borderId="13" xfId="12" applyFont="1" applyFill="1" applyBorder="1" applyAlignment="1" applyProtection="1">
      <alignment horizontal="center" vertical="center"/>
    </xf>
    <xf numFmtId="39" fontId="47" fillId="3" borderId="13" xfId="12" applyNumberFormat="1" applyFont="1" applyFill="1" applyBorder="1" applyProtection="1"/>
    <xf numFmtId="39" fontId="57" fillId="8" borderId="12" xfId="12" applyNumberFormat="1" applyFont="1" applyFill="1" applyBorder="1" applyProtection="1"/>
    <xf numFmtId="39" fontId="57" fillId="8" borderId="13" xfId="12" applyNumberFormat="1" applyFont="1" applyFill="1" applyBorder="1" applyProtection="1"/>
    <xf numFmtId="43" fontId="0" fillId="5" borderId="0" xfId="13" applyFont="1" applyFill="1"/>
    <xf numFmtId="165" fontId="50" fillId="5" borderId="1" xfId="12" applyFont="1" applyFill="1" applyBorder="1"/>
    <xf numFmtId="4" fontId="47" fillId="5" borderId="0" xfId="12" applyNumberFormat="1" applyFont="1" applyFill="1" applyBorder="1" applyAlignment="1" applyProtection="1">
      <alignment horizontal="right"/>
    </xf>
    <xf numFmtId="165" fontId="48" fillId="5" borderId="0" xfId="12" applyFill="1" applyBorder="1"/>
    <xf numFmtId="39" fontId="50" fillId="5" borderId="0" xfId="12" applyNumberFormat="1" applyFont="1" applyFill="1" applyBorder="1" applyProtection="1"/>
    <xf numFmtId="165" fontId="58" fillId="5" borderId="1" xfId="12" applyFont="1" applyFill="1" applyBorder="1"/>
    <xf numFmtId="165" fontId="60" fillId="5" borderId="0" xfId="12" applyFont="1" applyFill="1" applyBorder="1" applyAlignment="1">
      <alignment horizontal="center"/>
    </xf>
    <xf numFmtId="39" fontId="59" fillId="5" borderId="0" xfId="12" applyNumberFormat="1" applyFont="1" applyFill="1" applyBorder="1" applyAlignment="1" applyProtection="1">
      <alignment horizontal="left"/>
    </xf>
    <xf numFmtId="39" fontId="59" fillId="5" borderId="0" xfId="12" applyNumberFormat="1" applyFont="1" applyFill="1" applyBorder="1" applyProtection="1"/>
    <xf numFmtId="43" fontId="48" fillId="5" borderId="0" xfId="1" applyFont="1" applyFill="1"/>
    <xf numFmtId="43" fontId="48" fillId="5" borderId="0" xfId="1" applyFont="1" applyFill="1" applyProtection="1"/>
    <xf numFmtId="43" fontId="41" fillId="0" borderId="0" xfId="1" applyFont="1"/>
    <xf numFmtId="4" fontId="47" fillId="5" borderId="0" xfId="12" applyNumberFormat="1" applyFont="1" applyFill="1" applyBorder="1"/>
    <xf numFmtId="165" fontId="50" fillId="5" borderId="5" xfId="12" applyFont="1" applyFill="1" applyBorder="1"/>
    <xf numFmtId="165" fontId="50" fillId="5" borderId="6" xfId="12" applyFont="1" applyFill="1" applyBorder="1"/>
    <xf numFmtId="165" fontId="53" fillId="5" borderId="0" xfId="12" applyFont="1" applyFill="1" applyBorder="1"/>
    <xf numFmtId="165" fontId="51" fillId="5" borderId="0" xfId="12" applyFont="1" applyFill="1" applyBorder="1" applyAlignment="1" applyProtection="1">
      <alignment horizontal="left"/>
    </xf>
    <xf numFmtId="165" fontId="54" fillId="5" borderId="0" xfId="12" applyFont="1" applyFill="1" applyBorder="1"/>
    <xf numFmtId="165" fontId="50" fillId="5" borderId="7" xfId="12" applyFont="1" applyFill="1" applyBorder="1"/>
    <xf numFmtId="43" fontId="50" fillId="5" borderId="0" xfId="13" applyFont="1" applyFill="1" applyBorder="1"/>
    <xf numFmtId="165" fontId="52" fillId="5" borderId="0" xfId="12" applyFont="1" applyFill="1" applyBorder="1"/>
    <xf numFmtId="39" fontId="52" fillId="5" borderId="0" xfId="12" applyNumberFormat="1" applyFont="1" applyFill="1" applyBorder="1" applyAlignment="1" applyProtection="1">
      <alignment horizontal="right"/>
    </xf>
    <xf numFmtId="165" fontId="56" fillId="5" borderId="0" xfId="12" applyFont="1" applyFill="1" applyBorder="1"/>
    <xf numFmtId="165" fontId="47" fillId="5" borderId="0" xfId="12" applyFont="1" applyFill="1" applyBorder="1" applyAlignment="1">
      <alignment horizontal="right"/>
    </xf>
    <xf numFmtId="165" fontId="48" fillId="5" borderId="5" xfId="12" applyFill="1" applyBorder="1"/>
    <xf numFmtId="165" fontId="48" fillId="5" borderId="6" xfId="12" applyFill="1" applyBorder="1"/>
    <xf numFmtId="165" fontId="48" fillId="5" borderId="8" xfId="12" applyFill="1" applyBorder="1"/>
    <xf numFmtId="165" fontId="59" fillId="5" borderId="1" xfId="12" applyFont="1" applyFill="1" applyBorder="1" applyAlignment="1" applyProtection="1">
      <alignment horizontal="left"/>
    </xf>
    <xf numFmtId="165" fontId="59" fillId="5" borderId="1" xfId="12" applyFont="1" applyFill="1" applyBorder="1"/>
    <xf numFmtId="165" fontId="60" fillId="5" borderId="1" xfId="12" applyFont="1" applyFill="1" applyBorder="1" applyAlignment="1">
      <alignment horizontal="center"/>
    </xf>
    <xf numFmtId="39" fontId="59" fillId="5" borderId="1" xfId="12" applyNumberFormat="1" applyFont="1" applyFill="1" applyBorder="1" applyAlignment="1" applyProtection="1">
      <alignment horizontal="left"/>
    </xf>
    <xf numFmtId="39" fontId="59" fillId="5" borderId="1" xfId="12" applyNumberFormat="1" applyFont="1" applyFill="1" applyBorder="1" applyProtection="1"/>
    <xf numFmtId="165" fontId="48" fillId="5" borderId="7" xfId="12" applyFill="1" applyBorder="1"/>
    <xf numFmtId="165" fontId="47" fillId="8" borderId="14" xfId="12" applyFont="1" applyFill="1" applyBorder="1" applyAlignment="1" applyProtection="1">
      <alignment horizontal="center"/>
    </xf>
    <xf numFmtId="165" fontId="50" fillId="5" borderId="8" xfId="12" applyFont="1" applyFill="1" applyBorder="1"/>
    <xf numFmtId="165" fontId="52" fillId="5" borderId="1" xfId="12" applyFont="1" applyFill="1" applyBorder="1"/>
    <xf numFmtId="165" fontId="56" fillId="5" borderId="1" xfId="12" applyFont="1" applyFill="1" applyBorder="1"/>
    <xf numFmtId="39" fontId="52" fillId="5" borderId="1" xfId="12" applyNumberFormat="1" applyFont="1" applyFill="1" applyBorder="1" applyAlignment="1" applyProtection="1">
      <alignment horizontal="right"/>
    </xf>
    <xf numFmtId="165" fontId="51" fillId="5" borderId="1" xfId="12" applyFont="1" applyFill="1" applyBorder="1"/>
    <xf numFmtId="43" fontId="57" fillId="5" borderId="0" xfId="1" applyFont="1" applyFill="1" applyBorder="1"/>
    <xf numFmtId="49" fontId="45" fillId="0" borderId="0" xfId="0" applyNumberFormat="1" applyFont="1" applyBorder="1"/>
    <xf numFmtId="165" fontId="47" fillId="8" borderId="11" xfId="12" applyFont="1" applyFill="1" applyBorder="1" applyAlignment="1" applyProtection="1">
      <alignment horizontal="center"/>
    </xf>
    <xf numFmtId="168" fontId="41" fillId="0" borderId="0" xfId="0" applyNumberFormat="1" applyFont="1"/>
    <xf numFmtId="165" fontId="47" fillId="8" borderId="11" xfId="12" applyFont="1" applyFill="1" applyBorder="1" applyAlignment="1" applyProtection="1">
      <alignment horizontal="center" vertical="center"/>
    </xf>
    <xf numFmtId="43" fontId="41" fillId="5" borderId="0" xfId="13" applyFont="1" applyFill="1"/>
    <xf numFmtId="43" fontId="0" fillId="0" borderId="0" xfId="1" applyFont="1" applyBorder="1"/>
    <xf numFmtId="49" fontId="46" fillId="0" borderId="0" xfId="30" applyNumberFormat="1" applyFont="1" applyBorder="1"/>
    <xf numFmtId="0" fontId="25" fillId="0" borderId="0" xfId="31"/>
    <xf numFmtId="0" fontId="25" fillId="0" borderId="0" xfId="31" applyNumberFormat="1"/>
    <xf numFmtId="39" fontId="45" fillId="0" borderId="0" xfId="0" applyNumberFormat="1" applyFont="1"/>
    <xf numFmtId="39" fontId="45" fillId="0" borderId="0" xfId="0" applyNumberFormat="1" applyFont="1" applyBorder="1"/>
    <xf numFmtId="43" fontId="0" fillId="0" borderId="0" xfId="0" applyNumberFormat="1"/>
    <xf numFmtId="39" fontId="61" fillId="7" borderId="4" xfId="0" applyNumberFormat="1" applyFont="1" applyFill="1" applyBorder="1"/>
    <xf numFmtId="165" fontId="47" fillId="11" borderId="0" xfId="12" applyFont="1" applyFill="1" applyBorder="1" applyAlignment="1" applyProtection="1">
      <alignment horizontal="center" vertical="center"/>
    </xf>
    <xf numFmtId="43" fontId="43" fillId="0" borderId="0" xfId="1" applyFont="1" applyBorder="1"/>
    <xf numFmtId="39" fontId="65" fillId="0" borderId="0" xfId="0" applyNumberFormat="1" applyFont="1" applyBorder="1"/>
    <xf numFmtId="168" fontId="0" fillId="0" borderId="0" xfId="0" applyNumberFormat="1"/>
    <xf numFmtId="39" fontId="65" fillId="0" borderId="0" xfId="0" applyNumberFormat="1" applyFont="1"/>
    <xf numFmtId="39" fontId="43" fillId="0" borderId="0" xfId="0" applyNumberFormat="1" applyFont="1" applyFill="1" applyBorder="1"/>
    <xf numFmtId="0" fontId="67" fillId="0" borderId="5" xfId="0" applyNumberFormat="1" applyFont="1" applyBorder="1"/>
    <xf numFmtId="0" fontId="53" fillId="0" borderId="0" xfId="0" applyNumberFormat="1" applyFont="1" applyBorder="1"/>
    <xf numFmtId="0" fontId="53" fillId="0" borderId="6" xfId="0" applyNumberFormat="1" applyFont="1" applyBorder="1"/>
    <xf numFmtId="49" fontId="62" fillId="4" borderId="3" xfId="0" applyNumberFormat="1" applyFont="1" applyFill="1" applyBorder="1"/>
    <xf numFmtId="43" fontId="67" fillId="6" borderId="3" xfId="1" applyFont="1" applyFill="1" applyBorder="1" applyAlignment="1">
      <alignment horizontal="center"/>
    </xf>
    <xf numFmtId="43" fontId="67" fillId="6" borderId="2" xfId="1" applyFont="1" applyFill="1" applyBorder="1" applyAlignment="1">
      <alignment horizontal="center"/>
    </xf>
    <xf numFmtId="43" fontId="67" fillId="6" borderId="4" xfId="1" applyFont="1" applyFill="1" applyBorder="1" applyAlignment="1">
      <alignment horizontal="center"/>
    </xf>
    <xf numFmtId="49" fontId="68" fillId="0" borderId="3" xfId="0" applyNumberFormat="1" applyFont="1" applyBorder="1"/>
    <xf numFmtId="49" fontId="62" fillId="12" borderId="3" xfId="0" applyNumberFormat="1" applyFont="1" applyFill="1" applyBorder="1"/>
    <xf numFmtId="37" fontId="62" fillId="12" borderId="2" xfId="0" applyNumberFormat="1" applyFont="1" applyFill="1" applyBorder="1"/>
    <xf numFmtId="37" fontId="67" fillId="12" borderId="2" xfId="0" applyNumberFormat="1" applyFont="1" applyFill="1" applyBorder="1"/>
    <xf numFmtId="49" fontId="43" fillId="0" borderId="0" xfId="0" applyNumberFormat="1" applyFont="1" applyBorder="1"/>
    <xf numFmtId="43" fontId="42" fillId="6" borderId="3" xfId="1" applyFont="1" applyFill="1" applyBorder="1" applyAlignment="1">
      <alignment horizontal="center"/>
    </xf>
    <xf numFmtId="43" fontId="42" fillId="6" borderId="2" xfId="1" applyFont="1" applyFill="1" applyBorder="1" applyAlignment="1">
      <alignment horizontal="center"/>
    </xf>
    <xf numFmtId="43" fontId="44" fillId="6" borderId="4" xfId="1" applyFont="1" applyFill="1" applyBorder="1" applyAlignment="1">
      <alignment horizontal="center"/>
    </xf>
    <xf numFmtId="43" fontId="62" fillId="4" borderId="4" xfId="1" applyFont="1" applyFill="1" applyBorder="1"/>
    <xf numFmtId="43" fontId="62" fillId="4" borderId="2" xfId="1" applyFont="1" applyFill="1" applyBorder="1"/>
    <xf numFmtId="39" fontId="41" fillId="0" borderId="0" xfId="0" applyNumberFormat="1" applyFont="1"/>
    <xf numFmtId="49" fontId="66" fillId="0" borderId="0" xfId="0" applyNumberFormat="1" applyFont="1" applyBorder="1"/>
    <xf numFmtId="49" fontId="45" fillId="0" borderId="0" xfId="30" applyNumberFormat="1" applyFont="1" applyBorder="1"/>
    <xf numFmtId="43" fontId="43" fillId="5" borderId="0" xfId="1" applyFont="1" applyFill="1" applyBorder="1"/>
    <xf numFmtId="39" fontId="47" fillId="11" borderId="0" xfId="12" applyNumberFormat="1" applyFont="1" applyFill="1" applyBorder="1" applyProtection="1"/>
    <xf numFmtId="165" fontId="60" fillId="5" borderId="0" xfId="12" applyFont="1" applyFill="1" applyBorder="1" applyAlignment="1" applyProtection="1">
      <alignment horizontal="left"/>
    </xf>
    <xf numFmtId="165" fontId="43" fillId="5" borderId="0" xfId="12" applyFont="1" applyFill="1" applyBorder="1" applyAlignment="1" applyProtection="1">
      <alignment horizontal="left"/>
    </xf>
    <xf numFmtId="165" fontId="69" fillId="5" borderId="0" xfId="12" applyFont="1" applyFill="1" applyBorder="1"/>
    <xf numFmtId="43" fontId="43" fillId="5" borderId="1" xfId="1" applyFont="1" applyFill="1" applyBorder="1"/>
    <xf numFmtId="43" fontId="51" fillId="5" borderId="0" xfId="1" applyFont="1" applyFill="1" applyBorder="1"/>
    <xf numFmtId="43" fontId="50" fillId="5" borderId="0" xfId="1" applyFont="1" applyFill="1" applyBorder="1"/>
    <xf numFmtId="43" fontId="53" fillId="5" borderId="0" xfId="1" applyFont="1" applyFill="1" applyBorder="1"/>
    <xf numFmtId="43" fontId="45" fillId="0" borderId="0" xfId="1" applyFont="1" applyBorder="1"/>
    <xf numFmtId="43" fontId="48" fillId="5" borderId="0" xfId="1" applyFont="1" applyFill="1" applyBorder="1"/>
    <xf numFmtId="43" fontId="52" fillId="5" borderId="0" xfId="1" applyFont="1" applyFill="1" applyBorder="1"/>
    <xf numFmtId="43" fontId="52" fillId="5" borderId="1" xfId="1" applyFont="1" applyFill="1" applyBorder="1"/>
    <xf numFmtId="43" fontId="43" fillId="0" borderId="1" xfId="1" applyFont="1" applyBorder="1"/>
    <xf numFmtId="43" fontId="59" fillId="5" borderId="0" xfId="1" applyFont="1" applyFill="1" applyBorder="1"/>
    <xf numFmtId="43" fontId="59" fillId="5" borderId="1" xfId="1" applyFont="1" applyFill="1" applyBorder="1"/>
    <xf numFmtId="165" fontId="47" fillId="5" borderId="9" xfId="12" applyFont="1" applyFill="1" applyBorder="1"/>
    <xf numFmtId="43" fontId="51" fillId="5" borderId="9" xfId="1" applyFont="1" applyFill="1" applyBorder="1"/>
    <xf numFmtId="165" fontId="51" fillId="5" borderId="9" xfId="12" applyFont="1" applyFill="1" applyBorder="1"/>
    <xf numFmtId="165" fontId="50" fillId="5" borderId="9" xfId="12" applyFont="1" applyFill="1" applyBorder="1"/>
    <xf numFmtId="165" fontId="50" fillId="5" borderId="15" xfId="12" applyFont="1" applyFill="1" applyBorder="1"/>
    <xf numFmtId="43" fontId="66" fillId="0" borderId="0" xfId="1" applyFont="1" applyBorder="1"/>
    <xf numFmtId="49" fontId="65" fillId="0" borderId="0" xfId="0" applyNumberFormat="1" applyFont="1" applyBorder="1"/>
    <xf numFmtId="43" fontId="65" fillId="0" borderId="0" xfId="1" applyFont="1" applyBorder="1"/>
    <xf numFmtId="165" fontId="55" fillId="5" borderId="0" xfId="12" applyFont="1" applyFill="1" applyBorder="1"/>
    <xf numFmtId="165" fontId="50" fillId="5" borderId="10" xfId="12" applyFont="1" applyFill="1" applyBorder="1"/>
    <xf numFmtId="165" fontId="47" fillId="5" borderId="9" xfId="12" applyFont="1" applyFill="1" applyBorder="1" applyAlignment="1" applyProtection="1">
      <alignment horizontal="left"/>
    </xf>
    <xf numFmtId="49" fontId="0" fillId="0" borderId="0" xfId="0" applyNumberFormat="1" applyBorder="1"/>
    <xf numFmtId="0" fontId="41" fillId="0" borderId="0" xfId="0" applyNumberFormat="1" applyFont="1"/>
    <xf numFmtId="0" fontId="25" fillId="0" borderId="0" xfId="31" applyNumberFormat="1" applyAlignment="1">
      <alignment horizontal="center"/>
    </xf>
    <xf numFmtId="49" fontId="65" fillId="0" borderId="0" xfId="0" applyNumberFormat="1" applyFont="1"/>
    <xf numFmtId="167" fontId="70" fillId="12" borderId="4" xfId="1" applyNumberFormat="1" applyFont="1" applyFill="1" applyBorder="1"/>
    <xf numFmtId="49" fontId="41" fillId="0" borderId="0" xfId="0" applyNumberFormat="1" applyFont="1" applyBorder="1"/>
    <xf numFmtId="0" fontId="4" fillId="0" borderId="0" xfId="56"/>
    <xf numFmtId="41" fontId="72" fillId="13" borderId="0" xfId="57" applyFont="1" applyFill="1" applyAlignment="1">
      <alignment horizontal="center" vertical="center" wrapText="1"/>
    </xf>
    <xf numFmtId="0" fontId="4" fillId="13" borderId="0" xfId="56" applyFill="1"/>
    <xf numFmtId="41" fontId="0" fillId="14" borderId="7" xfId="57" applyFont="1" applyFill="1" applyBorder="1"/>
    <xf numFmtId="41" fontId="0" fillId="14" borderId="1" xfId="57" applyFont="1" applyFill="1" applyBorder="1"/>
    <xf numFmtId="0" fontId="4" fillId="14" borderId="1" xfId="56" applyFill="1" applyBorder="1"/>
    <xf numFmtId="0" fontId="4" fillId="0" borderId="1" xfId="56" applyBorder="1"/>
    <xf numFmtId="0" fontId="4" fillId="0" borderId="8" xfId="56" applyBorder="1"/>
    <xf numFmtId="41" fontId="0" fillId="0" borderId="6" xfId="57" applyFont="1" applyBorder="1"/>
    <xf numFmtId="0" fontId="4" fillId="0" borderId="0" xfId="56" applyBorder="1"/>
    <xf numFmtId="0" fontId="4" fillId="0" borderId="5" xfId="56" applyBorder="1"/>
    <xf numFmtId="41" fontId="0" fillId="0" borderId="0" xfId="57" applyFont="1" applyBorder="1"/>
    <xf numFmtId="0" fontId="71" fillId="10" borderId="6" xfId="56" applyFont="1" applyFill="1" applyBorder="1" applyAlignment="1">
      <alignment horizontal="center" vertical="center"/>
    </xf>
    <xf numFmtId="0" fontId="71" fillId="10" borderId="0" xfId="56" applyFont="1" applyFill="1" applyBorder="1" applyAlignment="1">
      <alignment horizontal="center" vertical="center" wrapText="1"/>
    </xf>
    <xf numFmtId="0" fontId="71" fillId="10" borderId="0" xfId="56" applyFont="1" applyFill="1" applyBorder="1" applyAlignment="1">
      <alignment horizontal="center" vertical="center"/>
    </xf>
    <xf numFmtId="0" fontId="71" fillId="10" borderId="5" xfId="56" applyFont="1" applyFill="1" applyBorder="1" applyAlignment="1">
      <alignment horizontal="center" vertical="center"/>
    </xf>
    <xf numFmtId="0" fontId="4" fillId="0" borderId="0" xfId="56" applyFill="1"/>
    <xf numFmtId="41" fontId="0" fillId="13" borderId="0" xfId="57" applyFont="1" applyFill="1"/>
    <xf numFmtId="0" fontId="4" fillId="13" borderId="0" xfId="56" applyFill="1" applyAlignment="1">
      <alignment wrapText="1"/>
    </xf>
    <xf numFmtId="41" fontId="0" fillId="0" borderId="0" xfId="57" applyFont="1"/>
    <xf numFmtId="41" fontId="0" fillId="14" borderId="0" xfId="57" applyFont="1" applyFill="1"/>
    <xf numFmtId="0" fontId="4" fillId="14" borderId="0" xfId="56" applyFill="1"/>
    <xf numFmtId="0" fontId="4" fillId="0" borderId="12" xfId="56" applyBorder="1"/>
    <xf numFmtId="4" fontId="4" fillId="0" borderId="12" xfId="56" applyNumberFormat="1" applyBorder="1"/>
    <xf numFmtId="9" fontId="4" fillId="0" borderId="12" xfId="56" applyNumberFormat="1" applyBorder="1"/>
    <xf numFmtId="9" fontId="0" fillId="0" borderId="12" xfId="58" applyFont="1" applyBorder="1"/>
    <xf numFmtId="43" fontId="4" fillId="0" borderId="12" xfId="1" applyFont="1" applyBorder="1"/>
    <xf numFmtId="0" fontId="4" fillId="7" borderId="3" xfId="56" applyFill="1" applyBorder="1" applyAlignment="1">
      <alignment horizontal="center"/>
    </xf>
    <xf numFmtId="17" fontId="4" fillId="7" borderId="4" xfId="56" applyNumberFormat="1" applyFill="1" applyBorder="1"/>
    <xf numFmtId="167" fontId="0" fillId="0" borderId="0" xfId="0" applyNumberFormat="1"/>
    <xf numFmtId="169" fontId="45" fillId="0" borderId="0" xfId="0" applyNumberFormat="1" applyFont="1" applyBorder="1"/>
    <xf numFmtId="49" fontId="3" fillId="0" borderId="0" xfId="59" applyNumberFormat="1" applyAlignment="1">
      <alignment horizontal="center"/>
    </xf>
    <xf numFmtId="49" fontId="61" fillId="7" borderId="3" xfId="59" applyNumberFormat="1" applyFont="1" applyFill="1" applyBorder="1" applyAlignment="1">
      <alignment horizontal="center"/>
    </xf>
    <xf numFmtId="49" fontId="61" fillId="7" borderId="2" xfId="59" applyNumberFormat="1" applyFont="1" applyFill="1" applyBorder="1" applyAlignment="1">
      <alignment horizontal="center"/>
    </xf>
    <xf numFmtId="49" fontId="61" fillId="7" borderId="4" xfId="59" applyNumberFormat="1" applyFont="1" applyFill="1" applyBorder="1" applyAlignment="1">
      <alignment horizontal="center"/>
    </xf>
    <xf numFmtId="0" fontId="3" fillId="0" borderId="0" xfId="59" applyAlignment="1">
      <alignment horizontal="center"/>
    </xf>
    <xf numFmtId="49" fontId="46" fillId="0" borderId="0" xfId="59" applyNumberFormat="1" applyFont="1"/>
    <xf numFmtId="49" fontId="46" fillId="0" borderId="10" xfId="59" applyNumberFormat="1" applyFont="1" applyBorder="1"/>
    <xf numFmtId="169" fontId="46" fillId="0" borderId="9" xfId="59" applyNumberFormat="1" applyFont="1" applyBorder="1" applyAlignment="1">
      <alignment horizontal="center"/>
    </xf>
    <xf numFmtId="49" fontId="46" fillId="0" borderId="9" xfId="59" applyNumberFormat="1" applyFont="1" applyBorder="1" applyAlignment="1">
      <alignment horizontal="center"/>
    </xf>
    <xf numFmtId="49" fontId="46" fillId="0" borderId="9" xfId="59" applyNumberFormat="1" applyFont="1" applyBorder="1"/>
    <xf numFmtId="39" fontId="46" fillId="0" borderId="9" xfId="59" applyNumberFormat="1" applyFont="1" applyBorder="1"/>
    <xf numFmtId="39" fontId="46" fillId="0" borderId="15" xfId="59" applyNumberFormat="1" applyFont="1" applyBorder="1"/>
    <xf numFmtId="0" fontId="3" fillId="0" borderId="0" xfId="59"/>
    <xf numFmtId="49" fontId="46" fillId="0" borderId="5" xfId="59" applyNumberFormat="1" applyFont="1" applyBorder="1"/>
    <xf numFmtId="169" fontId="46" fillId="0" borderId="0" xfId="59" applyNumberFormat="1" applyFont="1" applyBorder="1" applyAlignment="1">
      <alignment horizontal="center"/>
    </xf>
    <xf numFmtId="49" fontId="46" fillId="0" borderId="0" xfId="59" applyNumberFormat="1" applyFont="1" applyBorder="1" applyAlignment="1">
      <alignment horizontal="center"/>
    </xf>
    <xf numFmtId="49" fontId="46" fillId="0" borderId="0" xfId="59" applyNumberFormat="1" applyFont="1" applyBorder="1"/>
    <xf numFmtId="39" fontId="46" fillId="0" borderId="0" xfId="59" applyNumberFormat="1" applyFont="1" applyBorder="1"/>
    <xf numFmtId="39" fontId="46" fillId="0" borderId="6" xfId="59" applyNumberFormat="1" applyFont="1" applyBorder="1"/>
    <xf numFmtId="39" fontId="3" fillId="0" borderId="0" xfId="59" applyNumberFormat="1"/>
    <xf numFmtId="49" fontId="45" fillId="0" borderId="5" xfId="59" applyNumberFormat="1" applyFont="1" applyBorder="1"/>
    <xf numFmtId="39" fontId="45" fillId="0" borderId="0" xfId="59" applyNumberFormat="1" applyFont="1" applyBorder="1"/>
    <xf numFmtId="49" fontId="45" fillId="0" borderId="0" xfId="59" applyNumberFormat="1" applyFont="1"/>
    <xf numFmtId="49" fontId="61" fillId="7" borderId="3" xfId="59" applyNumberFormat="1" applyFont="1" applyFill="1" applyBorder="1"/>
    <xf numFmtId="169" fontId="61" fillId="7" borderId="2" xfId="59" applyNumberFormat="1" applyFont="1" applyFill="1" applyBorder="1" applyAlignment="1">
      <alignment horizontal="center"/>
    </xf>
    <xf numFmtId="49" fontId="61" fillId="7" borderId="2" xfId="59" applyNumberFormat="1" applyFont="1" applyFill="1" applyBorder="1"/>
    <xf numFmtId="39" fontId="61" fillId="7" borderId="2" xfId="59" applyNumberFormat="1" applyFont="1" applyFill="1" applyBorder="1"/>
    <xf numFmtId="39" fontId="61" fillId="7" borderId="4" xfId="59" applyNumberFormat="1" applyFont="1" applyFill="1" applyBorder="1"/>
    <xf numFmtId="0" fontId="3" fillId="0" borderId="0" xfId="59" applyNumberFormat="1"/>
    <xf numFmtId="0" fontId="3" fillId="0" borderId="5" xfId="59" applyNumberFormat="1" applyBorder="1"/>
    <xf numFmtId="0" fontId="3" fillId="0" borderId="0" xfId="59" applyNumberFormat="1" applyBorder="1" applyAlignment="1">
      <alignment horizontal="center"/>
    </xf>
    <xf numFmtId="0" fontId="3" fillId="0" borderId="0" xfId="59" applyNumberFormat="1" applyBorder="1"/>
    <xf numFmtId="0" fontId="3" fillId="0" borderId="6" xfId="59" applyNumberFormat="1" applyBorder="1"/>
    <xf numFmtId="0" fontId="75" fillId="7" borderId="3" xfId="59" applyNumberFormat="1" applyFont="1" applyFill="1" applyBorder="1" applyAlignment="1">
      <alignment horizontal="center"/>
    </xf>
    <xf numFmtId="0" fontId="75" fillId="7" borderId="4" xfId="59" applyNumberFormat="1" applyFont="1" applyFill="1" applyBorder="1" applyAlignment="1">
      <alignment horizontal="center"/>
    </xf>
    <xf numFmtId="170" fontId="74" fillId="0" borderId="0" xfId="60" applyNumberFormat="1" applyFont="1" applyBorder="1"/>
    <xf numFmtId="0" fontId="63" fillId="7" borderId="3" xfId="59" applyNumberFormat="1" applyFont="1" applyFill="1" applyBorder="1"/>
    <xf numFmtId="170" fontId="74" fillId="7" borderId="2" xfId="59" applyNumberFormat="1" applyFont="1" applyFill="1" applyBorder="1"/>
    <xf numFmtId="170" fontId="74" fillId="7" borderId="4" xfId="59" applyNumberFormat="1" applyFont="1" applyFill="1" applyBorder="1"/>
    <xf numFmtId="0" fontId="3" fillId="0" borderId="1" xfId="59" applyNumberFormat="1" applyBorder="1"/>
    <xf numFmtId="0" fontId="75" fillId="0" borderId="0" xfId="59" applyNumberFormat="1" applyFont="1" applyBorder="1"/>
    <xf numFmtId="0" fontId="3" fillId="0" borderId="8" xfId="59" applyNumberFormat="1" applyBorder="1"/>
    <xf numFmtId="0" fontId="3" fillId="0" borderId="1" xfId="59" applyNumberFormat="1" applyBorder="1" applyAlignment="1">
      <alignment horizontal="center"/>
    </xf>
    <xf numFmtId="0" fontId="3" fillId="0" borderId="7" xfId="59" applyNumberFormat="1" applyBorder="1"/>
    <xf numFmtId="0" fontId="3" fillId="0" borderId="0" xfId="59" applyNumberFormat="1" applyAlignment="1">
      <alignment horizontal="center"/>
    </xf>
    <xf numFmtId="170" fontId="3" fillId="0" borderId="0" xfId="59" applyNumberFormat="1"/>
    <xf numFmtId="49" fontId="61" fillId="7" borderId="10" xfId="59" applyNumberFormat="1" applyFont="1" applyFill="1" applyBorder="1" applyAlignment="1">
      <alignment horizontal="center"/>
    </xf>
    <xf numFmtId="49" fontId="61" fillId="7" borderId="9" xfId="59" applyNumberFormat="1" applyFont="1" applyFill="1" applyBorder="1" applyAlignment="1">
      <alignment horizontal="center"/>
    </xf>
    <xf numFmtId="49" fontId="61" fillId="7" borderId="15" xfId="59" applyNumberFormat="1" applyFont="1" applyFill="1" applyBorder="1" applyAlignment="1">
      <alignment horizontal="center"/>
    </xf>
    <xf numFmtId="49" fontId="76" fillId="0" borderId="10" xfId="59" applyNumberFormat="1" applyFont="1" applyBorder="1"/>
    <xf numFmtId="169" fontId="76" fillId="0" borderId="9" xfId="59" applyNumberFormat="1" applyFont="1" applyBorder="1" applyAlignment="1">
      <alignment horizontal="center"/>
    </xf>
    <xf numFmtId="49" fontId="76" fillId="0" borderId="9" xfId="59" applyNumberFormat="1" applyFont="1" applyBorder="1"/>
    <xf numFmtId="39" fontId="76" fillId="0" borderId="9" xfId="59" applyNumberFormat="1" applyFont="1" applyBorder="1"/>
    <xf numFmtId="39" fontId="76" fillId="0" borderId="15" xfId="59" applyNumberFormat="1" applyFont="1" applyBorder="1"/>
    <xf numFmtId="49" fontId="76" fillId="0" borderId="5" xfId="59" applyNumberFormat="1" applyFont="1" applyBorder="1"/>
    <xf numFmtId="169" fontId="76" fillId="0" borderId="0" xfId="59" applyNumberFormat="1" applyFont="1" applyBorder="1" applyAlignment="1">
      <alignment horizontal="center"/>
    </xf>
    <xf numFmtId="49" fontId="76" fillId="0" borderId="0" xfId="59" applyNumberFormat="1" applyFont="1" applyBorder="1"/>
    <xf numFmtId="39" fontId="76" fillId="0" borderId="0" xfId="59" applyNumberFormat="1" applyFont="1" applyBorder="1"/>
    <xf numFmtId="39" fontId="76" fillId="0" borderId="6" xfId="59" applyNumberFormat="1" applyFont="1" applyBorder="1"/>
    <xf numFmtId="39" fontId="45" fillId="0" borderId="6" xfId="59" applyNumberFormat="1" applyFont="1" applyBorder="1"/>
    <xf numFmtId="171" fontId="61" fillId="7" borderId="2" xfId="59" applyNumberFormat="1" applyFont="1" applyFill="1" applyBorder="1"/>
    <xf numFmtId="43" fontId="0" fillId="0" borderId="0" xfId="60" applyFont="1"/>
    <xf numFmtId="0" fontId="65" fillId="0" borderId="0" xfId="59" applyNumberFormat="1" applyFont="1" applyBorder="1"/>
    <xf numFmtId="0" fontId="74" fillId="7" borderId="3" xfId="59" applyNumberFormat="1" applyFont="1" applyFill="1" applyBorder="1" applyAlignment="1">
      <alignment horizontal="center"/>
    </xf>
    <xf numFmtId="0" fontId="74" fillId="7" borderId="4" xfId="59" applyNumberFormat="1" applyFont="1" applyFill="1" applyBorder="1" applyAlignment="1">
      <alignment horizontal="center"/>
    </xf>
    <xf numFmtId="171" fontId="74" fillId="0" borderId="0" xfId="60" applyNumberFormat="1" applyFont="1" applyBorder="1"/>
    <xf numFmtId="0" fontId="74" fillId="7" borderId="3" xfId="59" applyNumberFormat="1" applyFont="1" applyFill="1" applyBorder="1"/>
    <xf numFmtId="171" fontId="74" fillId="7" borderId="2" xfId="59" applyNumberFormat="1" applyFont="1" applyFill="1" applyBorder="1"/>
    <xf numFmtId="171" fontId="74" fillId="7" borderId="4" xfId="59" applyNumberFormat="1" applyFont="1" applyFill="1" applyBorder="1"/>
    <xf numFmtId="0" fontId="75" fillId="7" borderId="3" xfId="59" applyNumberFormat="1" applyFont="1" applyFill="1" applyBorder="1"/>
    <xf numFmtId="0" fontId="75" fillId="7" borderId="2" xfId="59" applyNumberFormat="1" applyFont="1" applyFill="1" applyBorder="1"/>
    <xf numFmtId="170" fontId="75" fillId="7" borderId="4" xfId="60" applyNumberFormat="1" applyFont="1" applyFill="1" applyBorder="1"/>
    <xf numFmtId="0" fontId="75" fillId="0" borderId="0" xfId="59" applyNumberFormat="1" applyFont="1" applyBorder="1" applyAlignment="1">
      <alignment horizontal="center"/>
    </xf>
    <xf numFmtId="0" fontId="66" fillId="0" borderId="0" xfId="59" applyNumberFormat="1" applyFont="1" applyBorder="1"/>
    <xf numFmtId="43" fontId="0" fillId="0" borderId="0" xfId="60" applyFont="1" applyBorder="1"/>
    <xf numFmtId="43" fontId="3" fillId="0" borderId="0" xfId="59" applyNumberFormat="1" applyBorder="1"/>
    <xf numFmtId="171" fontId="3" fillId="0" borderId="0" xfId="59" applyNumberFormat="1"/>
    <xf numFmtId="170" fontId="74" fillId="0" borderId="6" xfId="60" applyNumberFormat="1" applyFont="1" applyBorder="1"/>
    <xf numFmtId="39" fontId="45" fillId="0" borderId="1" xfId="59" applyNumberFormat="1" applyFont="1" applyBorder="1"/>
    <xf numFmtId="170" fontId="61" fillId="7" borderId="2" xfId="59" applyNumberFormat="1" applyFont="1" applyFill="1" applyBorder="1"/>
    <xf numFmtId="170" fontId="61" fillId="7" borderId="4" xfId="59" applyNumberFormat="1" applyFont="1" applyFill="1" applyBorder="1"/>
    <xf numFmtId="0" fontId="75" fillId="0" borderId="5" xfId="59" applyNumberFormat="1" applyFont="1" applyBorder="1"/>
    <xf numFmtId="39" fontId="45" fillId="0" borderId="0" xfId="59" applyNumberFormat="1" applyFont="1"/>
    <xf numFmtId="4" fontId="3" fillId="0" borderId="0" xfId="59" applyNumberFormat="1"/>
    <xf numFmtId="43" fontId="3" fillId="0" borderId="0" xfId="59" applyNumberFormat="1"/>
    <xf numFmtId="170" fontId="66" fillId="0" borderId="0" xfId="59" applyNumberFormat="1" applyFont="1" applyBorder="1"/>
    <xf numFmtId="49" fontId="64" fillId="9" borderId="3" xfId="59" applyNumberFormat="1" applyFont="1" applyFill="1" applyBorder="1" applyAlignment="1">
      <alignment horizontal="center"/>
    </xf>
    <xf numFmtId="49" fontId="64" fillId="9" borderId="2" xfId="59" applyNumberFormat="1" applyFont="1" applyFill="1" applyBorder="1" applyAlignment="1">
      <alignment horizontal="center"/>
    </xf>
    <xf numFmtId="49" fontId="61" fillId="15" borderId="3" xfId="59" applyNumberFormat="1" applyFont="1" applyFill="1" applyBorder="1"/>
    <xf numFmtId="49" fontId="61" fillId="15" borderId="2" xfId="59" applyNumberFormat="1" applyFont="1" applyFill="1" applyBorder="1"/>
    <xf numFmtId="0" fontId="46" fillId="0" borderId="0" xfId="59" applyFont="1"/>
    <xf numFmtId="0" fontId="46" fillId="0" borderId="5" xfId="59" applyNumberFormat="1" applyFont="1" applyBorder="1"/>
    <xf numFmtId="0" fontId="46" fillId="0" borderId="0" xfId="59" applyNumberFormat="1" applyFont="1" applyBorder="1"/>
    <xf numFmtId="0" fontId="3" fillId="0" borderId="5" xfId="59" applyBorder="1"/>
    <xf numFmtId="49" fontId="61" fillId="15" borderId="16" xfId="59" applyNumberFormat="1" applyFont="1" applyFill="1" applyBorder="1"/>
    <xf numFmtId="49" fontId="61" fillId="15" borderId="17" xfId="59" applyNumberFormat="1" applyFont="1" applyFill="1" applyBorder="1"/>
    <xf numFmtId="0" fontId="46" fillId="0" borderId="8" xfId="59" applyNumberFormat="1" applyFont="1" applyBorder="1"/>
    <xf numFmtId="0" fontId="46" fillId="0" borderId="1" xfId="59" applyNumberFormat="1" applyFont="1" applyBorder="1"/>
    <xf numFmtId="43" fontId="65" fillId="0" borderId="7" xfId="60" applyFont="1" applyBorder="1"/>
    <xf numFmtId="0" fontId="46" fillId="0" borderId="0" xfId="59" applyNumberFormat="1" applyFont="1"/>
    <xf numFmtId="49" fontId="46" fillId="0" borderId="0" xfId="59" applyNumberFormat="1" applyFont="1" applyAlignment="1">
      <alignment horizontal="center"/>
    </xf>
    <xf numFmtId="49" fontId="61" fillId="9" borderId="3" xfId="59" applyNumberFormat="1" applyFont="1" applyFill="1" applyBorder="1"/>
    <xf numFmtId="49" fontId="61" fillId="9" borderId="2" xfId="59" applyNumberFormat="1" applyFont="1" applyFill="1" applyBorder="1"/>
    <xf numFmtId="39" fontId="61" fillId="9" borderId="2" xfId="59" applyNumberFormat="1" applyFont="1" applyFill="1" applyBorder="1"/>
    <xf numFmtId="39" fontId="61" fillId="9" borderId="4" xfId="59" applyNumberFormat="1" applyFont="1" applyFill="1" applyBorder="1"/>
    <xf numFmtId="39" fontId="46" fillId="0" borderId="0" xfId="59" applyNumberFormat="1" applyFont="1"/>
    <xf numFmtId="49" fontId="61" fillId="9" borderId="4" xfId="0" applyNumberFormat="1" applyFont="1" applyFill="1" applyBorder="1" applyAlignment="1">
      <alignment horizontal="center"/>
    </xf>
    <xf numFmtId="39" fontId="45" fillId="0" borderId="6" xfId="0" applyNumberFormat="1" applyFont="1" applyBorder="1"/>
    <xf numFmtId="39" fontId="61" fillId="15" borderId="4" xfId="0" applyNumberFormat="1" applyFont="1" applyFill="1" applyBorder="1"/>
    <xf numFmtId="39" fontId="61" fillId="7" borderId="15" xfId="0" applyNumberFormat="1" applyFont="1" applyFill="1" applyBorder="1"/>
    <xf numFmtId="39" fontId="61" fillId="15" borderId="18" xfId="0" applyNumberFormat="1" applyFont="1" applyFill="1" applyBorder="1"/>
    <xf numFmtId="0" fontId="0" fillId="0" borderId="6" xfId="0" applyBorder="1"/>
    <xf numFmtId="49" fontId="45" fillId="0" borderId="0" xfId="0" applyNumberFormat="1" applyFont="1"/>
    <xf numFmtId="49" fontId="46" fillId="0" borderId="0" xfId="0" applyNumberFormat="1" applyFont="1"/>
    <xf numFmtId="43" fontId="3" fillId="0" borderId="0" xfId="1" applyFont="1" applyAlignment="1">
      <alignment horizontal="center"/>
    </xf>
    <xf numFmtId="43" fontId="3" fillId="0" borderId="0" xfId="1" applyFont="1"/>
    <xf numFmtId="43" fontId="46" fillId="0" borderId="0" xfId="1" applyFont="1"/>
    <xf numFmtId="0" fontId="3" fillId="0" borderId="12" xfId="56" applyFont="1" applyBorder="1"/>
    <xf numFmtId="0" fontId="0" fillId="0" borderId="12" xfId="58" applyNumberFormat="1" applyFont="1" applyBorder="1"/>
    <xf numFmtId="0" fontId="25" fillId="0" borderId="0" xfId="31" applyNumberFormat="1" applyAlignment="1">
      <alignment horizontal="left"/>
    </xf>
    <xf numFmtId="39" fontId="53" fillId="0" borderId="0" xfId="0" applyNumberFormat="1" applyFont="1" applyAlignment="1">
      <alignment horizontal="center"/>
    </xf>
    <xf numFmtId="49" fontId="45" fillId="0" borderId="5" xfId="0" applyNumberFormat="1" applyFont="1" applyBorder="1"/>
    <xf numFmtId="49" fontId="61" fillId="9" borderId="2" xfId="0" applyNumberFormat="1" applyFont="1" applyFill="1" applyBorder="1" applyAlignment="1">
      <alignment horizontal="center"/>
    </xf>
    <xf numFmtId="39" fontId="61" fillId="7" borderId="2" xfId="0" applyNumberFormat="1" applyFont="1" applyFill="1" applyBorder="1"/>
    <xf numFmtId="39" fontId="61" fillId="15" borderId="2" xfId="0" applyNumberFormat="1" applyFont="1" applyFill="1" applyBorder="1"/>
    <xf numFmtId="39" fontId="61" fillId="7" borderId="9" xfId="0" applyNumberFormat="1" applyFont="1" applyFill="1" applyBorder="1"/>
    <xf numFmtId="39" fontId="61" fillId="15" borderId="17" xfId="0" applyNumberFormat="1" applyFont="1" applyFill="1" applyBorder="1"/>
    <xf numFmtId="0" fontId="0" fillId="0" borderId="0" xfId="0" applyBorder="1"/>
    <xf numFmtId="43" fontId="65" fillId="0" borderId="1" xfId="60" applyFont="1" applyBorder="1"/>
    <xf numFmtId="43" fontId="2" fillId="0" borderId="0" xfId="1" applyFont="1"/>
    <xf numFmtId="49" fontId="46" fillId="0" borderId="5" xfId="0" applyNumberFormat="1" applyFont="1" applyBorder="1"/>
    <xf numFmtId="49" fontId="67" fillId="6" borderId="3" xfId="0" applyNumberFormat="1" applyFont="1" applyFill="1" applyBorder="1" applyAlignment="1">
      <alignment horizontal="center"/>
    </xf>
    <xf numFmtId="49" fontId="67" fillId="6" borderId="2" xfId="0" applyNumberFormat="1" applyFont="1" applyFill="1" applyBorder="1" applyAlignment="1">
      <alignment horizontal="center"/>
    </xf>
    <xf numFmtId="49" fontId="67" fillId="6" borderId="4" xfId="0" applyNumberFormat="1" applyFont="1" applyFill="1" applyBorder="1" applyAlignment="1">
      <alignment horizontal="center"/>
    </xf>
    <xf numFmtId="43" fontId="42" fillId="6" borderId="1" xfId="1" applyFont="1" applyFill="1" applyBorder="1" applyAlignment="1">
      <alignment horizontal="center"/>
    </xf>
    <xf numFmtId="43" fontId="44" fillId="6" borderId="7" xfId="1" applyFont="1" applyFill="1" applyBorder="1" applyAlignment="1">
      <alignment horizontal="center"/>
    </xf>
    <xf numFmtId="43" fontId="42" fillId="6" borderId="8" xfId="1" applyFont="1" applyFill="1" applyBorder="1" applyAlignment="1">
      <alignment horizontal="center"/>
    </xf>
    <xf numFmtId="39" fontId="45" fillId="0" borderId="1" xfId="0" applyNumberFormat="1" applyFont="1" applyBorder="1"/>
    <xf numFmtId="43" fontId="50" fillId="5" borderId="1" xfId="13" applyFont="1" applyFill="1" applyBorder="1"/>
    <xf numFmtId="49" fontId="45" fillId="0" borderId="1" xfId="0" applyNumberFormat="1" applyFont="1" applyBorder="1"/>
    <xf numFmtId="39" fontId="45" fillId="0" borderId="7" xfId="59" applyNumberFormat="1" applyFont="1" applyBorder="1"/>
    <xf numFmtId="49" fontId="45" fillId="0" borderId="8" xfId="0" applyNumberFormat="1" applyFont="1" applyBorder="1"/>
    <xf numFmtId="169" fontId="45" fillId="0" borderId="0" xfId="0" applyNumberFormat="1" applyFont="1" applyBorder="1" applyAlignment="1">
      <alignment horizontal="center"/>
    </xf>
    <xf numFmtId="169" fontId="45" fillId="0" borderId="1" xfId="0" applyNumberFormat="1" applyFont="1" applyBorder="1" applyAlignment="1">
      <alignment horizontal="center"/>
    </xf>
    <xf numFmtId="43" fontId="41" fillId="0" borderId="0" xfId="60" applyFont="1" applyBorder="1"/>
    <xf numFmtId="49" fontId="45" fillId="0" borderId="0" xfId="0" applyNumberFormat="1" applyFont="1" applyBorder="1" applyAlignment="1">
      <alignment wrapText="1"/>
    </xf>
    <xf numFmtId="43" fontId="2" fillId="0" borderId="0" xfId="59" applyNumberFormat="1" applyFont="1" applyBorder="1"/>
    <xf numFmtId="165" fontId="48" fillId="5" borderId="1" xfId="12" applyFill="1" applyBorder="1"/>
    <xf numFmtId="43" fontId="48" fillId="5" borderId="1" xfId="1" applyFont="1" applyFill="1" applyBorder="1"/>
    <xf numFmtId="0" fontId="4" fillId="0" borderId="10" xfId="56" applyBorder="1" applyAlignment="1">
      <alignment horizontal="center" vertical="center" wrapText="1"/>
    </xf>
    <xf numFmtId="0" fontId="4" fillId="0" borderId="9" xfId="56" applyBorder="1" applyAlignment="1">
      <alignment horizontal="center" vertical="center" wrapText="1"/>
    </xf>
    <xf numFmtId="0" fontId="4" fillId="0" borderId="15" xfId="56" applyBorder="1" applyAlignment="1">
      <alignment horizontal="center" vertical="center" wrapText="1"/>
    </xf>
    <xf numFmtId="0" fontId="4" fillId="0" borderId="5" xfId="56" applyBorder="1" applyAlignment="1">
      <alignment horizontal="center" vertical="center" wrapText="1"/>
    </xf>
    <xf numFmtId="0" fontId="4" fillId="0" borderId="0" xfId="56" applyBorder="1" applyAlignment="1">
      <alignment horizontal="center" vertical="center" wrapText="1"/>
    </xf>
    <xf numFmtId="0" fontId="4" fillId="0" borderId="6" xfId="56" applyBorder="1" applyAlignment="1">
      <alignment horizontal="center" vertical="center" wrapText="1"/>
    </xf>
    <xf numFmtId="0" fontId="73" fillId="13" borderId="0" xfId="56" applyFont="1" applyFill="1" applyAlignment="1">
      <alignment horizontal="center" vertical="center" wrapText="1"/>
    </xf>
    <xf numFmtId="0" fontId="57" fillId="4" borderId="3" xfId="0" applyNumberFormat="1" applyFont="1" applyFill="1" applyBorder="1" applyAlignment="1">
      <alignment horizontal="center"/>
    </xf>
    <xf numFmtId="0" fontId="57" fillId="4" borderId="2" xfId="0" applyNumberFormat="1" applyFont="1" applyFill="1" applyBorder="1" applyAlignment="1">
      <alignment horizontal="center"/>
    </xf>
    <xf numFmtId="0" fontId="57" fillId="4" borderId="4" xfId="0" applyNumberFormat="1" applyFont="1" applyFill="1" applyBorder="1" applyAlignment="1">
      <alignment horizontal="center"/>
    </xf>
    <xf numFmtId="43" fontId="57" fillId="4" borderId="3" xfId="1" applyFont="1" applyFill="1" applyBorder="1" applyAlignment="1">
      <alignment horizontal="left"/>
    </xf>
    <xf numFmtId="43" fontId="57" fillId="4" borderId="2" xfId="1" applyFont="1" applyFill="1" applyBorder="1" applyAlignment="1">
      <alignment horizontal="left"/>
    </xf>
    <xf numFmtId="43" fontId="57" fillId="4" borderId="4" xfId="1" applyFont="1" applyFill="1" applyBorder="1" applyAlignment="1">
      <alignment horizontal="left"/>
    </xf>
    <xf numFmtId="43" fontId="57" fillId="7" borderId="3" xfId="1" applyFont="1" applyFill="1" applyBorder="1" applyAlignment="1">
      <alignment horizontal="left"/>
    </xf>
    <xf numFmtId="43" fontId="57" fillId="7" borderId="2" xfId="1" applyFont="1" applyFill="1" applyBorder="1" applyAlignment="1">
      <alignment horizontal="left"/>
    </xf>
    <xf numFmtId="43" fontId="57" fillId="7" borderId="4" xfId="1" applyFont="1" applyFill="1" applyBorder="1" applyAlignment="1">
      <alignment horizontal="left"/>
    </xf>
    <xf numFmtId="165" fontId="49" fillId="2" borderId="3" xfId="12" applyFont="1" applyFill="1" applyBorder="1" applyAlignment="1">
      <alignment horizontal="center"/>
    </xf>
    <xf numFmtId="165" fontId="49" fillId="2" borderId="2" xfId="12" applyFont="1" applyFill="1" applyBorder="1" applyAlignment="1">
      <alignment horizontal="center"/>
    </xf>
    <xf numFmtId="165" fontId="49" fillId="2" borderId="4" xfId="12" applyFont="1" applyFill="1" applyBorder="1" applyAlignment="1">
      <alignment horizontal="center"/>
    </xf>
    <xf numFmtId="49" fontId="46" fillId="0" borderId="10" xfId="0" applyNumberFormat="1" applyFont="1" applyBorder="1"/>
    <xf numFmtId="39" fontId="45" fillId="0" borderId="9" xfId="0" applyNumberFormat="1" applyFont="1" applyBorder="1"/>
    <xf numFmtId="39" fontId="45" fillId="0" borderId="15" xfId="0" applyNumberFormat="1" applyFont="1" applyBorder="1"/>
    <xf numFmtId="49" fontId="46" fillId="0" borderId="8" xfId="0" applyNumberFormat="1" applyFont="1" applyBorder="1"/>
    <xf numFmtId="39" fontId="45" fillId="0" borderId="7" xfId="0" applyNumberFormat="1" applyFont="1" applyBorder="1"/>
    <xf numFmtId="49" fontId="61" fillId="7" borderId="3" xfId="0" applyNumberFormat="1" applyFont="1" applyFill="1" applyBorder="1"/>
    <xf numFmtId="49" fontId="61" fillId="7" borderId="11" xfId="0" applyNumberFormat="1" applyFont="1" applyFill="1" applyBorder="1"/>
    <xf numFmtId="49" fontId="61" fillId="7" borderId="19" xfId="0" applyNumberFormat="1" applyFont="1" applyFill="1" applyBorder="1"/>
    <xf numFmtId="43" fontId="44" fillId="4" borderId="3" xfId="1" applyFont="1" applyFill="1" applyBorder="1"/>
    <xf numFmtId="170" fontId="44" fillId="4" borderId="2" xfId="1" applyNumberFormat="1" applyFont="1" applyFill="1" applyBorder="1"/>
    <xf numFmtId="170" fontId="44" fillId="4" borderId="4" xfId="1" applyNumberFormat="1" applyFont="1" applyFill="1" applyBorder="1"/>
    <xf numFmtId="44" fontId="61" fillId="9" borderId="4" xfId="59" applyNumberFormat="1" applyFont="1" applyFill="1" applyBorder="1"/>
    <xf numFmtId="43" fontId="65" fillId="0" borderId="1" xfId="1" applyFont="1" applyBorder="1"/>
    <xf numFmtId="43" fontId="1" fillId="0" borderId="0" xfId="56" applyNumberFormat="1" applyFont="1"/>
    <xf numFmtId="0" fontId="75" fillId="0" borderId="8" xfId="59" applyNumberFormat="1" applyFont="1" applyBorder="1"/>
    <xf numFmtId="39" fontId="46" fillId="0" borderId="1" xfId="59" applyNumberFormat="1" applyFont="1" applyBorder="1"/>
    <xf numFmtId="39" fontId="46" fillId="0" borderId="7" xfId="59" applyNumberFormat="1" applyFont="1" applyBorder="1"/>
    <xf numFmtId="49" fontId="68" fillId="7" borderId="3" xfId="0" applyNumberFormat="1" applyFont="1" applyFill="1" applyBorder="1" applyAlignment="1">
      <alignment horizontal="center"/>
    </xf>
    <xf numFmtId="49" fontId="68" fillId="7" borderId="2" xfId="0" applyNumberFormat="1" applyFont="1" applyFill="1" applyBorder="1" applyAlignment="1">
      <alignment horizontal="center"/>
    </xf>
    <xf numFmtId="49" fontId="68" fillId="7" borderId="4" xfId="0" applyNumberFormat="1" applyFont="1" applyFill="1" applyBorder="1" applyAlignment="1">
      <alignment horizontal="center"/>
    </xf>
    <xf numFmtId="49" fontId="68" fillId="0" borderId="5" xfId="0" applyNumberFormat="1" applyFont="1" applyBorder="1"/>
    <xf numFmtId="169" fontId="68" fillId="0" borderId="0" xfId="0" applyNumberFormat="1" applyFont="1" applyBorder="1" applyAlignment="1">
      <alignment horizontal="center"/>
    </xf>
    <xf numFmtId="49" fontId="68" fillId="0" borderId="0" xfId="0" applyNumberFormat="1" applyFont="1" applyBorder="1"/>
    <xf numFmtId="39" fontId="68" fillId="0" borderId="6" xfId="0" applyNumberFormat="1" applyFont="1" applyBorder="1"/>
    <xf numFmtId="49" fontId="77" fillId="0" borderId="5" xfId="0" applyNumberFormat="1" applyFont="1" applyBorder="1"/>
    <xf numFmtId="169" fontId="77" fillId="0" borderId="0" xfId="0" applyNumberFormat="1" applyFont="1" applyBorder="1" applyAlignment="1">
      <alignment horizontal="center"/>
    </xf>
    <xf numFmtId="49" fontId="77" fillId="0" borderId="0" xfId="0" applyNumberFormat="1" applyFont="1" applyBorder="1"/>
    <xf numFmtId="39" fontId="77" fillId="0" borderId="6" xfId="0" applyNumberFormat="1" applyFont="1" applyBorder="1"/>
    <xf numFmtId="49" fontId="78" fillId="7" borderId="3" xfId="0" applyNumberFormat="1" applyFont="1" applyFill="1" applyBorder="1"/>
    <xf numFmtId="169" fontId="78" fillId="7" borderId="2" xfId="0" applyNumberFormat="1" applyFont="1" applyFill="1" applyBorder="1" applyAlignment="1">
      <alignment horizontal="center"/>
    </xf>
    <xf numFmtId="49" fontId="78" fillId="7" borderId="2" xfId="0" applyNumberFormat="1" applyFont="1" applyFill="1" applyBorder="1"/>
    <xf numFmtId="39" fontId="78" fillId="7" borderId="4" xfId="0" applyNumberFormat="1" applyFont="1" applyFill="1" applyBorder="1"/>
    <xf numFmtId="39" fontId="77" fillId="0" borderId="7" xfId="0" applyNumberFormat="1" applyFont="1" applyBorder="1"/>
    <xf numFmtId="39" fontId="77" fillId="0" borderId="15" xfId="0" applyNumberFormat="1" applyFont="1" applyBorder="1"/>
    <xf numFmtId="49" fontId="77" fillId="0" borderId="8" xfId="0" applyNumberFormat="1" applyFont="1" applyBorder="1"/>
    <xf numFmtId="169" fontId="77" fillId="0" borderId="1" xfId="0" applyNumberFormat="1" applyFont="1" applyBorder="1" applyAlignment="1">
      <alignment horizontal="center"/>
    </xf>
    <xf numFmtId="49" fontId="77" fillId="0" borderId="1" xfId="0" applyNumberFormat="1" applyFont="1" applyBorder="1"/>
  </cellXfs>
  <cellStyles count="61">
    <cellStyle name="Millares" xfId="1" builtinId="3"/>
    <cellStyle name="Millares [0] 2" xfId="57"/>
    <cellStyle name="Millares 10" xfId="24"/>
    <cellStyle name="Millares 11" xfId="29"/>
    <cellStyle name="Millares 12" xfId="41"/>
    <cellStyle name="Millares 13" xfId="45"/>
    <cellStyle name="Millares 13 2" xfId="54"/>
    <cellStyle name="Millares 14" xfId="60"/>
    <cellStyle name="Millares 2" xfId="3"/>
    <cellStyle name="Millares 3" xfId="5"/>
    <cellStyle name="Millares 4" xfId="9"/>
    <cellStyle name="Millares 5" xfId="11"/>
    <cellStyle name="Millares 6" xfId="13"/>
    <cellStyle name="Millares 7" xfId="18"/>
    <cellStyle name="Millares 8" xfId="20"/>
    <cellStyle name="Millares 9" xfId="22"/>
    <cellStyle name="Moneda 2" xfId="14"/>
    <cellStyle name="Moneda 3" xfId="15"/>
    <cellStyle name="Moneda 4" xfId="16"/>
    <cellStyle name="Normal" xfId="0" builtinId="0"/>
    <cellStyle name="Normal 10" xfId="19"/>
    <cellStyle name="Normal 11" xfId="21"/>
    <cellStyle name="Normal 12" xfId="23"/>
    <cellStyle name="Normal 13" xfId="25"/>
    <cellStyle name="Normal 14" xfId="26"/>
    <cellStyle name="Normal 15" xfId="27"/>
    <cellStyle name="Normal 16" xfId="28"/>
    <cellStyle name="Normal 17" xfId="30"/>
    <cellStyle name="Normal 18" xfId="31"/>
    <cellStyle name="Normal 19" xfId="32"/>
    <cellStyle name="Normal 2" xfId="2"/>
    <cellStyle name="Normal 20" xfId="33"/>
    <cellStyle name="Normal 21" xfId="34"/>
    <cellStyle name="Normal 22" xfId="35"/>
    <cellStyle name="Normal 23" xfId="36"/>
    <cellStyle name="Normal 24" xfId="37"/>
    <cellStyle name="Normal 25" xfId="38"/>
    <cellStyle name="Normal 26" xfId="39"/>
    <cellStyle name="Normal 27" xfId="40"/>
    <cellStyle name="Normal 28" xfId="42"/>
    <cellStyle name="Normal 29" xfId="43"/>
    <cellStyle name="Normal 3" xfId="4"/>
    <cellStyle name="Normal 30" xfId="44"/>
    <cellStyle name="Normal 30 2" xfId="53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5"/>
    <cellStyle name="Normal 39" xfId="56"/>
    <cellStyle name="Normal 4" xfId="6"/>
    <cellStyle name="Normal 40" xfId="59"/>
    <cellStyle name="Normal 5" xfId="7"/>
    <cellStyle name="Normal 6" xfId="8"/>
    <cellStyle name="Normal 7" xfId="10"/>
    <cellStyle name="Normal 8" xfId="12"/>
    <cellStyle name="Normal 9" xfId="17"/>
    <cellStyle name="Porcentaje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CUOTAS E ITEMS FACTURADAS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FACTURADO VS RECAUDADO'!$A$3:$A$5</c:f>
              <c:strCache>
                <c:ptCount val="3"/>
                <c:pt idx="0">
                  <c:v>CUOTAS E ITEMS FACTURADOS</c:v>
                </c:pt>
                <c:pt idx="1">
                  <c:v>CUOTAS E ITEMS RECAUDADAS</c:v>
                </c:pt>
                <c:pt idx="2">
                  <c:v>SALDO DEL MES</c:v>
                </c:pt>
              </c:strCache>
            </c:strRef>
          </c:cat>
          <c:val>
            <c:numRef>
              <c:f>'3. FACTURADO VS RECAUDADO'!$B$3:$B$5</c:f>
              <c:numCache>
                <c:formatCode>_(* #,##0.00_);_(* \(#,##0.00\);_(* "-"??_);_(@_)</c:formatCode>
                <c:ptCount val="3"/>
                <c:pt idx="0" formatCode="#,##0.00">
                  <c:v>13629860.379999999</c:v>
                </c:pt>
                <c:pt idx="1">
                  <c:v>5657504.7800000003</c:v>
                </c:pt>
                <c:pt idx="2" formatCode="#,##0.00">
                  <c:v>7972355.5999999987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54720"/>
        <c:axId val="94970432"/>
      </c:barChart>
      <c:catAx>
        <c:axId val="4105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4970432"/>
        <c:crosses val="autoZero"/>
        <c:auto val="1"/>
        <c:lblAlgn val="ctr"/>
        <c:lblOffset val="100"/>
        <c:noMultiLvlLbl val="0"/>
      </c:catAx>
      <c:valAx>
        <c:axId val="9497043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4105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CUOTAS EXTRAORDINARIAS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FACTURADO VS RECAUDADO'!$A$7:$A$9</c:f>
              <c:strCache>
                <c:ptCount val="3"/>
                <c:pt idx="0">
                  <c:v>CUOTAS EXTRAORDINARIAS FACTURADAS</c:v>
                </c:pt>
                <c:pt idx="1">
                  <c:v>CUOTAS EXTRORDINARIAS RECAUDADAS</c:v>
                </c:pt>
                <c:pt idx="2">
                  <c:v>SALDO DEL MES</c:v>
                </c:pt>
              </c:strCache>
            </c:strRef>
          </c:cat>
          <c:val>
            <c:numRef>
              <c:f>'3. FACTURADO VS RECAUDADO'!$B$7:$B$9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055744"/>
        <c:axId val="94971584"/>
      </c:barChart>
      <c:catAx>
        <c:axId val="4105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94971584"/>
        <c:crosses val="autoZero"/>
        <c:auto val="1"/>
        <c:lblAlgn val="ctr"/>
        <c:lblOffset val="100"/>
        <c:noMultiLvlLbl val="0"/>
      </c:catAx>
      <c:valAx>
        <c:axId val="9497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05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9</xdr:row>
      <xdr:rowOff>149225</xdr:rowOff>
    </xdr:from>
    <xdr:to>
      <xdr:col>5</xdr:col>
      <xdr:colOff>234950</xdr:colOff>
      <xdr:row>23</xdr:row>
      <xdr:rowOff>127000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24</xdr:row>
      <xdr:rowOff>104775</xdr:rowOff>
    </xdr:from>
    <xdr:to>
      <xdr:col>5</xdr:col>
      <xdr:colOff>254000</xdr:colOff>
      <xdr:row>39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7</xdr:row>
      <xdr:rowOff>123825</xdr:rowOff>
    </xdr:from>
    <xdr:to>
      <xdr:col>6</xdr:col>
      <xdr:colOff>866775</xdr:colOff>
      <xdr:row>7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533525"/>
          <a:ext cx="76771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57150</xdr:colOff>
      <xdr:row>68</xdr:row>
      <xdr:rowOff>123825</xdr:rowOff>
    </xdr:from>
    <xdr:to>
      <xdr:col>6</xdr:col>
      <xdr:colOff>866775</xdr:colOff>
      <xdr:row>68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76550" y="5381625"/>
          <a:ext cx="76771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76200</xdr:colOff>
      <xdr:row>66</xdr:row>
      <xdr:rowOff>114300</xdr:rowOff>
    </xdr:from>
    <xdr:to>
      <xdr:col>6</xdr:col>
      <xdr:colOff>866775</xdr:colOff>
      <xdr:row>66</xdr:row>
      <xdr:rowOff>133350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2895600" y="5029200"/>
          <a:ext cx="76581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333374</xdr:colOff>
      <xdr:row>101</xdr:row>
      <xdr:rowOff>104776</xdr:rowOff>
    </xdr:from>
    <xdr:to>
      <xdr:col>6</xdr:col>
      <xdr:colOff>676274</xdr:colOff>
      <xdr:row>101</xdr:row>
      <xdr:rowOff>123826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2905124" y="17745076"/>
          <a:ext cx="63627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323850</xdr:colOff>
      <xdr:row>99</xdr:row>
      <xdr:rowOff>85725</xdr:rowOff>
    </xdr:from>
    <xdr:to>
      <xdr:col>6</xdr:col>
      <xdr:colOff>666750</xdr:colOff>
      <xdr:row>99</xdr:row>
      <xdr:rowOff>104775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895600" y="17364075"/>
          <a:ext cx="636270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109</xdr:row>
      <xdr:rowOff>95250</xdr:rowOff>
    </xdr:from>
    <xdr:to>
      <xdr:col>6</xdr:col>
      <xdr:colOff>552449</xdr:colOff>
      <xdr:row>109</xdr:row>
      <xdr:rowOff>104775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2686050" y="20678775"/>
          <a:ext cx="6457949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67677</xdr:colOff>
      <xdr:row>63</xdr:row>
      <xdr:rowOff>94749</xdr:rowOff>
    </xdr:from>
    <xdr:to>
      <xdr:col>7</xdr:col>
      <xdr:colOff>242135</xdr:colOff>
      <xdr:row>63</xdr:row>
      <xdr:rowOff>113799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2915151" y="21290381"/>
          <a:ext cx="7403431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pane xSplit="5" ySplit="1" topLeftCell="F17" activePane="bottomRight" state="frozenSplit"/>
      <selection pane="topRight" activeCell="G1" sqref="G1"/>
      <selection pane="bottomLeft" activeCell="A2" sqref="A2"/>
      <selection pane="bottomRight" activeCell="G43" sqref="G43"/>
    </sheetView>
  </sheetViews>
  <sheetFormatPr baseColWidth="10" defaultColWidth="11.42578125" defaultRowHeight="15" x14ac:dyDescent="0.25"/>
  <cols>
    <col min="1" max="1" width="2" style="270" customWidth="1"/>
    <col min="2" max="2" width="2.42578125" style="270" customWidth="1"/>
    <col min="3" max="3" width="2.7109375" style="270" customWidth="1"/>
    <col min="4" max="4" width="3" style="270" customWidth="1"/>
    <col min="5" max="5" width="29.5703125" style="270" customWidth="1"/>
    <col min="6" max="6" width="17.7109375" style="183" customWidth="1"/>
    <col min="7" max="7" width="15.28515625" style="183" customWidth="1"/>
    <col min="8" max="8" width="13.140625" style="183" bestFit="1" customWidth="1"/>
    <col min="9" max="9" width="15.42578125" style="286" customWidth="1"/>
    <col min="10" max="16384" width="11.42578125" style="183"/>
  </cols>
  <sheetData>
    <row r="1" spans="1:9" s="175" customFormat="1" ht="15.75" thickBot="1" x14ac:dyDescent="0.3">
      <c r="A1" s="257"/>
      <c r="B1" s="258"/>
      <c r="C1" s="258"/>
      <c r="D1" s="258"/>
      <c r="E1" s="258"/>
      <c r="F1" s="293" t="s">
        <v>121</v>
      </c>
      <c r="G1" s="293" t="s">
        <v>203</v>
      </c>
      <c r="H1" s="277" t="s">
        <v>221</v>
      </c>
      <c r="I1" s="285"/>
    </row>
    <row r="2" spans="1:9" x14ac:dyDescent="0.25">
      <c r="A2" s="184"/>
      <c r="B2" s="187" t="s">
        <v>122</v>
      </c>
      <c r="C2" s="187"/>
      <c r="D2" s="187"/>
      <c r="E2" s="187"/>
      <c r="F2" s="78"/>
      <c r="G2" s="78"/>
      <c r="H2" s="278"/>
    </row>
    <row r="3" spans="1:9" x14ac:dyDescent="0.25">
      <c r="A3" s="184"/>
      <c r="B3" s="187"/>
      <c r="C3" s="187" t="s">
        <v>68</v>
      </c>
      <c r="D3" s="187"/>
      <c r="E3" s="187"/>
      <c r="F3" s="78"/>
      <c r="G3" s="78"/>
      <c r="H3" s="278"/>
    </row>
    <row r="4" spans="1:9" x14ac:dyDescent="0.25">
      <c r="A4" s="184"/>
      <c r="B4" s="187"/>
      <c r="C4" s="187"/>
      <c r="D4" s="187" t="s">
        <v>69</v>
      </c>
      <c r="E4" s="187"/>
      <c r="F4" s="78"/>
      <c r="G4" s="78"/>
      <c r="H4" s="278"/>
    </row>
    <row r="5" spans="1:9" x14ac:dyDescent="0.25">
      <c r="A5" s="184"/>
      <c r="B5" s="187"/>
      <c r="C5" s="187"/>
      <c r="D5" s="187"/>
      <c r="E5" s="187" t="s">
        <v>70</v>
      </c>
      <c r="F5" s="78">
        <v>969958.87</v>
      </c>
      <c r="G5" s="78">
        <v>1573110.55</v>
      </c>
      <c r="H5" s="278">
        <v>0</v>
      </c>
      <c r="I5" s="300" t="s">
        <v>3</v>
      </c>
    </row>
    <row r="6" spans="1:9" ht="15.75" thickBot="1" x14ac:dyDescent="0.3">
      <c r="A6" s="184"/>
      <c r="B6" s="187"/>
      <c r="C6" s="187"/>
      <c r="D6" s="187"/>
      <c r="E6" s="187" t="s">
        <v>80</v>
      </c>
      <c r="F6" s="78">
        <v>697039.83050000004</v>
      </c>
      <c r="G6" s="78">
        <v>1265401.57</v>
      </c>
      <c r="H6" s="278">
        <v>0</v>
      </c>
      <c r="I6" s="300" t="s">
        <v>3</v>
      </c>
    </row>
    <row r="7" spans="1:9" ht="15.75" thickBot="1" x14ac:dyDescent="0.3">
      <c r="A7" s="194"/>
      <c r="B7" s="196"/>
      <c r="C7" s="196"/>
      <c r="D7" s="196" t="s">
        <v>123</v>
      </c>
      <c r="E7" s="196"/>
      <c r="F7" s="294">
        <v>1666998.7005</v>
      </c>
      <c r="G7" s="294">
        <f t="shared" ref="G7:H7" si="0">ROUND(SUM(G4:G6),5)</f>
        <v>2838512.12</v>
      </c>
      <c r="H7" s="80">
        <f t="shared" si="0"/>
        <v>0</v>
      </c>
    </row>
    <row r="8" spans="1:9" ht="21.75" customHeight="1" x14ac:dyDescent="0.25">
      <c r="A8" s="184"/>
      <c r="B8" s="187"/>
      <c r="C8" s="187"/>
      <c r="D8" s="187" t="s">
        <v>83</v>
      </c>
      <c r="E8" s="187"/>
      <c r="F8" s="78"/>
      <c r="G8" s="78"/>
      <c r="H8" s="278"/>
    </row>
    <row r="9" spans="1:9" x14ac:dyDescent="0.25">
      <c r="A9" s="184"/>
      <c r="B9" s="187"/>
      <c r="C9" s="187"/>
      <c r="D9" s="187"/>
      <c r="E9" s="187" t="s">
        <v>84</v>
      </c>
      <c r="F9" s="78">
        <v>2097226.6500000013</v>
      </c>
      <c r="G9" s="78">
        <v>3813330.77</v>
      </c>
      <c r="H9" s="278">
        <v>1867549.41</v>
      </c>
    </row>
    <row r="10" spans="1:9" ht="15.75" thickBot="1" x14ac:dyDescent="0.3">
      <c r="A10" s="184"/>
      <c r="B10" s="187"/>
      <c r="C10" s="187"/>
      <c r="D10" s="187"/>
      <c r="E10" s="187" t="s">
        <v>111</v>
      </c>
      <c r="F10" s="78">
        <v>53557.663500000359</v>
      </c>
      <c r="G10" s="78">
        <v>668428.99</v>
      </c>
      <c r="H10" s="278">
        <v>75375.02</v>
      </c>
    </row>
    <row r="11" spans="1:9" ht="15.75" thickBot="1" x14ac:dyDescent="0.3">
      <c r="A11" s="194"/>
      <c r="B11" s="196"/>
      <c r="C11" s="196"/>
      <c r="D11" s="196" t="s">
        <v>124</v>
      </c>
      <c r="E11" s="196"/>
      <c r="F11" s="294">
        <v>2150784.3135000002</v>
      </c>
      <c r="G11" s="294">
        <f t="shared" ref="G11:H11" si="1">ROUND(SUM(G8:G10),5)</f>
        <v>4481759.76</v>
      </c>
      <c r="H11" s="80">
        <f t="shared" si="1"/>
        <v>1942924.43</v>
      </c>
    </row>
    <row r="12" spans="1:9" ht="30" customHeight="1" thickBot="1" x14ac:dyDescent="0.3">
      <c r="A12" s="194"/>
      <c r="B12" s="196"/>
      <c r="C12" s="196" t="s">
        <v>125</v>
      </c>
      <c r="D12" s="196"/>
      <c r="E12" s="196"/>
      <c r="F12" s="294">
        <v>3817783.014</v>
      </c>
      <c r="G12" s="294">
        <f t="shared" ref="G12:H12" si="2">ROUND(G3+G7+G11,5)</f>
        <v>7320271.8799999999</v>
      </c>
      <c r="H12" s="80">
        <f t="shared" si="2"/>
        <v>1942924.43</v>
      </c>
    </row>
    <row r="13" spans="1:9" ht="20.25" customHeight="1" x14ac:dyDescent="0.25">
      <c r="A13" s="184"/>
      <c r="B13" s="187"/>
      <c r="C13" s="187" t="s">
        <v>126</v>
      </c>
      <c r="D13" s="187"/>
      <c r="E13" s="187"/>
      <c r="F13" s="78"/>
      <c r="G13" s="78"/>
      <c r="H13" s="278"/>
    </row>
    <row r="14" spans="1:9" x14ac:dyDescent="0.25">
      <c r="A14" s="184"/>
      <c r="B14" s="187"/>
      <c r="C14" s="187"/>
      <c r="D14" s="187" t="s">
        <v>127</v>
      </c>
      <c r="E14" s="187"/>
      <c r="F14" s="78">
        <v>30227994.41</v>
      </c>
      <c r="G14" s="78">
        <v>34479655.149999999</v>
      </c>
      <c r="H14" s="278">
        <f>+'2. COBROS'!F37+'2. COBROS'!F66+'2. COBROS'!F69+'2. COBROS'!F73-H15</f>
        <v>42006961.780000001</v>
      </c>
    </row>
    <row r="15" spans="1:9" ht="15.75" thickBot="1" x14ac:dyDescent="0.3">
      <c r="A15" s="184"/>
      <c r="B15" s="187"/>
      <c r="C15" s="187"/>
      <c r="D15" s="187" t="s">
        <v>128</v>
      </c>
      <c r="E15" s="187"/>
      <c r="F15" s="78">
        <v>3659744.41</v>
      </c>
      <c r="G15" s="78">
        <v>3590400.7</v>
      </c>
      <c r="H15" s="278">
        <v>4528284.74</v>
      </c>
    </row>
    <row r="16" spans="1:9" ht="15.75" thickBot="1" x14ac:dyDescent="0.3">
      <c r="A16" s="194"/>
      <c r="B16" s="196"/>
      <c r="C16" s="196" t="s">
        <v>129</v>
      </c>
      <c r="D16" s="196"/>
      <c r="E16" s="196"/>
      <c r="F16" s="294">
        <v>33887738.82</v>
      </c>
      <c r="G16" s="294">
        <f t="shared" ref="G16:H16" si="3">SUM(G14:G15)</f>
        <v>38070055.850000001</v>
      </c>
      <c r="H16" s="80">
        <f t="shared" si="3"/>
        <v>46535246.520000003</v>
      </c>
    </row>
    <row r="17" spans="1:9" x14ac:dyDescent="0.25">
      <c r="A17" s="184"/>
      <c r="B17" s="187"/>
      <c r="C17" s="187" t="s">
        <v>130</v>
      </c>
      <c r="D17" s="187"/>
      <c r="E17" s="187"/>
      <c r="F17" s="78"/>
      <c r="G17" s="78"/>
      <c r="H17" s="278"/>
    </row>
    <row r="18" spans="1:9" x14ac:dyDescent="0.25">
      <c r="A18" s="184"/>
      <c r="B18" s="187"/>
      <c r="C18" s="187" t="s">
        <v>131</v>
      </c>
      <c r="D18" s="187"/>
      <c r="E18" s="187"/>
      <c r="F18" s="78">
        <v>78410</v>
      </c>
      <c r="G18" s="78">
        <v>240695.3</v>
      </c>
      <c r="H18" s="278">
        <v>717329.3</v>
      </c>
    </row>
    <row r="19" spans="1:9" x14ac:dyDescent="0.25">
      <c r="A19" s="184"/>
      <c r="B19" s="187"/>
      <c r="C19" s="187" t="s">
        <v>132</v>
      </c>
      <c r="D19" s="187"/>
      <c r="E19" s="187"/>
      <c r="F19" s="78">
        <v>100000</v>
      </c>
      <c r="G19" s="78">
        <v>100000</v>
      </c>
      <c r="H19" s="278">
        <v>100000</v>
      </c>
    </row>
    <row r="20" spans="1:9" ht="15.75" thickBot="1" x14ac:dyDescent="0.3">
      <c r="A20" s="184"/>
      <c r="B20" s="187"/>
      <c r="C20" s="187" t="s">
        <v>133</v>
      </c>
      <c r="D20" s="187"/>
      <c r="E20" s="187"/>
      <c r="F20" s="78">
        <v>102750</v>
      </c>
      <c r="G20" s="78">
        <v>102750</v>
      </c>
      <c r="H20" s="278">
        <v>102750</v>
      </c>
    </row>
    <row r="21" spans="1:9" ht="15.75" thickBot="1" x14ac:dyDescent="0.3">
      <c r="A21" s="194"/>
      <c r="B21" s="196"/>
      <c r="C21" s="196" t="s">
        <v>134</v>
      </c>
      <c r="D21" s="196"/>
      <c r="E21" s="196"/>
      <c r="F21" s="294">
        <v>281160</v>
      </c>
      <c r="G21" s="294">
        <f>SUM(G18:G20)</f>
        <v>443445.3</v>
      </c>
      <c r="H21" s="80">
        <f>SUM(H18:H20)</f>
        <v>920079.3</v>
      </c>
    </row>
    <row r="22" spans="1:9" s="261" customFormat="1" ht="30" customHeight="1" thickBot="1" x14ac:dyDescent="0.25">
      <c r="A22" s="259"/>
      <c r="B22" s="260" t="s">
        <v>135</v>
      </c>
      <c r="C22" s="260"/>
      <c r="D22" s="260"/>
      <c r="E22" s="260"/>
      <c r="F22" s="295">
        <v>37986681.833999999</v>
      </c>
      <c r="G22" s="295">
        <f t="shared" ref="G22:H22" si="4">+G12+G16+G21</f>
        <v>45833773.030000001</v>
      </c>
      <c r="H22" s="279">
        <f t="shared" si="4"/>
        <v>49398250.25</v>
      </c>
      <c r="I22" s="287"/>
    </row>
    <row r="23" spans="1:9" ht="20.25" customHeight="1" x14ac:dyDescent="0.25">
      <c r="A23" s="184"/>
      <c r="B23" s="187" t="s">
        <v>136</v>
      </c>
      <c r="C23" s="187"/>
      <c r="D23" s="187"/>
      <c r="E23" s="187"/>
      <c r="F23" s="78"/>
      <c r="G23" s="78"/>
      <c r="H23" s="278"/>
    </row>
    <row r="24" spans="1:9" x14ac:dyDescent="0.25">
      <c r="A24" s="262"/>
      <c r="B24" s="187" t="s">
        <v>4</v>
      </c>
      <c r="C24" s="187"/>
      <c r="D24" s="187"/>
      <c r="E24" s="187"/>
      <c r="F24" s="78"/>
      <c r="G24" s="78"/>
      <c r="H24" s="278"/>
    </row>
    <row r="25" spans="1:9" x14ac:dyDescent="0.25">
      <c r="A25" s="184"/>
      <c r="B25" s="187"/>
      <c r="C25" s="187" t="s">
        <v>137</v>
      </c>
      <c r="D25" s="187"/>
      <c r="E25" s="187"/>
      <c r="F25" s="78"/>
      <c r="G25" s="78"/>
      <c r="H25" s="278"/>
    </row>
    <row r="26" spans="1:9" ht="15.75" thickBot="1" x14ac:dyDescent="0.3">
      <c r="A26" s="184"/>
      <c r="B26" s="187"/>
      <c r="C26" s="187" t="s">
        <v>138</v>
      </c>
      <c r="D26" s="263"/>
      <c r="E26" s="187"/>
      <c r="F26" s="78">
        <v>17688444.120000001</v>
      </c>
      <c r="G26" s="78">
        <v>23586966.960000001</v>
      </c>
      <c r="H26" s="278">
        <v>23052126.030000001</v>
      </c>
    </row>
    <row r="27" spans="1:9" ht="15.75" thickBot="1" x14ac:dyDescent="0.3">
      <c r="A27" s="194"/>
      <c r="B27" s="196"/>
      <c r="C27" s="196" t="s">
        <v>0</v>
      </c>
      <c r="D27" s="196"/>
      <c r="E27" s="196"/>
      <c r="F27" s="294">
        <v>17688444.120000001</v>
      </c>
      <c r="G27" s="294">
        <f t="shared" ref="G27:H27" si="5">ROUND(SUM(G25:G26),5)</f>
        <v>23586966.960000001</v>
      </c>
      <c r="H27" s="80">
        <f t="shared" si="5"/>
        <v>23052126.030000001</v>
      </c>
    </row>
    <row r="28" spans="1:9" ht="14.25" customHeight="1" x14ac:dyDescent="0.25">
      <c r="A28" s="184"/>
      <c r="B28" s="187"/>
      <c r="C28" s="187" t="s">
        <v>139</v>
      </c>
      <c r="D28" s="187"/>
      <c r="E28" s="187"/>
      <c r="F28" s="78"/>
      <c r="G28" s="78"/>
      <c r="H28" s="278"/>
    </row>
    <row r="29" spans="1:9" x14ac:dyDescent="0.25">
      <c r="A29" s="184"/>
      <c r="B29" s="187"/>
      <c r="C29" s="187"/>
      <c r="D29" s="187" t="s">
        <v>140</v>
      </c>
      <c r="E29" s="187"/>
      <c r="F29" s="78">
        <v>71625</v>
      </c>
      <c r="G29" s="78">
        <v>71625</v>
      </c>
      <c r="H29" s="278">
        <v>71625</v>
      </c>
    </row>
    <row r="30" spans="1:9" x14ac:dyDescent="0.25">
      <c r="A30" s="184"/>
      <c r="B30" s="187"/>
      <c r="C30" s="187"/>
      <c r="D30" s="187" t="s">
        <v>141</v>
      </c>
      <c r="E30" s="187"/>
      <c r="F30" s="78">
        <v>1317176.02</v>
      </c>
      <c r="G30" s="78">
        <v>0</v>
      </c>
      <c r="H30" s="278">
        <f>-'2. COBROS'!F85-'2. COBROS'!F101</f>
        <v>788931.69</v>
      </c>
    </row>
    <row r="31" spans="1:9" ht="15.75" thickBot="1" x14ac:dyDescent="0.3">
      <c r="A31" s="184"/>
      <c r="B31" s="187"/>
      <c r="C31" s="187"/>
      <c r="D31" s="187" t="s">
        <v>142</v>
      </c>
      <c r="E31" s="187"/>
      <c r="F31" s="78">
        <v>1004463.86</v>
      </c>
      <c r="G31" s="78">
        <v>0</v>
      </c>
      <c r="H31" s="278">
        <f>-'2. COBROS'!F105</f>
        <v>1000658.86</v>
      </c>
    </row>
    <row r="32" spans="1:9" ht="15.75" thickBot="1" x14ac:dyDescent="0.3">
      <c r="A32" s="194"/>
      <c r="B32" s="196"/>
      <c r="C32" s="196" t="s">
        <v>143</v>
      </c>
      <c r="D32" s="196"/>
      <c r="E32" s="196"/>
      <c r="F32" s="294">
        <v>2393264.88</v>
      </c>
      <c r="G32" s="294">
        <f t="shared" ref="G32:H32" si="6">SUM(G29:G31)</f>
        <v>71625</v>
      </c>
      <c r="H32" s="80">
        <f t="shared" si="6"/>
        <v>1861215.5499999998</v>
      </c>
    </row>
    <row r="33" spans="1:9" ht="25.5" customHeight="1" thickBot="1" x14ac:dyDescent="0.3">
      <c r="A33" s="194"/>
      <c r="B33" s="196" t="s">
        <v>144</v>
      </c>
      <c r="C33" s="196"/>
      <c r="D33" s="196"/>
      <c r="E33" s="196"/>
      <c r="F33" s="294">
        <v>20081709</v>
      </c>
      <c r="G33" s="294">
        <f t="shared" ref="G33:H33" si="7">+G27+G32</f>
        <v>23658591.960000001</v>
      </c>
      <c r="H33" s="80">
        <f t="shared" si="7"/>
        <v>24913341.580000002</v>
      </c>
    </row>
    <row r="34" spans="1:9" ht="22.5" customHeight="1" x14ac:dyDescent="0.25">
      <c r="A34" s="264"/>
      <c r="B34" s="187" t="s">
        <v>5</v>
      </c>
      <c r="C34" s="187"/>
      <c r="D34" s="187"/>
      <c r="E34" s="187"/>
      <c r="F34" s="78"/>
      <c r="G34" s="78"/>
      <c r="H34" s="278"/>
    </row>
    <row r="35" spans="1:9" x14ac:dyDescent="0.25">
      <c r="A35" s="184"/>
      <c r="B35" s="187" t="s">
        <v>145</v>
      </c>
      <c r="C35" s="187"/>
      <c r="D35" s="187"/>
      <c r="E35" s="187"/>
      <c r="F35" s="78">
        <v>15159620.539999999</v>
      </c>
      <c r="G35" s="78">
        <f>+F37</f>
        <v>17904972.829999998</v>
      </c>
      <c r="H35" s="278">
        <f>+G37</f>
        <v>22175181.07</v>
      </c>
    </row>
    <row r="36" spans="1:9" ht="15.75" thickBot="1" x14ac:dyDescent="0.3">
      <c r="A36" s="184"/>
      <c r="B36" s="187" t="s">
        <v>146</v>
      </c>
      <c r="C36" s="187"/>
      <c r="D36" s="187"/>
      <c r="E36" s="187"/>
      <c r="F36" s="78">
        <v>2745352.2899999991</v>
      </c>
      <c r="G36" s="78">
        <f>+'Estado Resultados '!G58</f>
        <v>4270208.24</v>
      </c>
      <c r="H36" s="278">
        <f>+'Estado Resultados '!H58</f>
        <v>2309727.5999999987</v>
      </c>
    </row>
    <row r="37" spans="1:9" ht="15.75" thickBot="1" x14ac:dyDescent="0.3">
      <c r="A37" s="194" t="s">
        <v>3</v>
      </c>
      <c r="B37" s="196" t="s">
        <v>147</v>
      </c>
      <c r="C37" s="196"/>
      <c r="D37" s="196"/>
      <c r="E37" s="196"/>
      <c r="F37" s="296">
        <v>17904972.829999998</v>
      </c>
      <c r="G37" s="296">
        <f t="shared" ref="G37:H37" si="8">ROUND(SUM(G34:G36),5)</f>
        <v>22175181.07</v>
      </c>
      <c r="H37" s="280">
        <f t="shared" si="8"/>
        <v>24484908.670000002</v>
      </c>
    </row>
    <row r="38" spans="1:9" s="261" customFormat="1" ht="30" customHeight="1" thickBot="1" x14ac:dyDescent="0.25">
      <c r="A38" s="265"/>
      <c r="B38" s="266" t="s">
        <v>6</v>
      </c>
      <c r="C38" s="266"/>
      <c r="D38" s="266"/>
      <c r="E38" s="266"/>
      <c r="F38" s="297">
        <v>37986681.829999998</v>
      </c>
      <c r="G38" s="297">
        <f t="shared" ref="G38:H38" si="9">+G33+G37</f>
        <v>45833773.030000001</v>
      </c>
      <c r="H38" s="281">
        <f t="shared" si="9"/>
        <v>49398250.25</v>
      </c>
      <c r="I38" s="287"/>
    </row>
    <row r="39" spans="1:9" ht="15.75" thickTop="1" x14ac:dyDescent="0.25">
      <c r="A39" s="262"/>
      <c r="B39" s="263"/>
      <c r="C39" s="263"/>
      <c r="D39" s="263"/>
      <c r="E39" s="263"/>
      <c r="F39" s="298"/>
      <c r="G39" s="298"/>
      <c r="H39" s="282"/>
    </row>
    <row r="40" spans="1:9" ht="15.75" thickBot="1" x14ac:dyDescent="0.3">
      <c r="A40" s="267"/>
      <c r="B40" s="268"/>
      <c r="C40" s="268"/>
      <c r="D40" s="268"/>
      <c r="E40" s="268"/>
      <c r="F40" s="351" t="s">
        <v>3</v>
      </c>
      <c r="G40" s="299">
        <f t="shared" ref="G40:H40" si="10">+G38-G22</f>
        <v>0</v>
      </c>
      <c r="H40" s="269">
        <f t="shared" si="10"/>
        <v>0</v>
      </c>
    </row>
    <row r="43" spans="1:9" x14ac:dyDescent="0.25">
      <c r="A43" s="211" t="s">
        <v>3</v>
      </c>
      <c r="B43" s="215"/>
    </row>
    <row r="44" spans="1:9" x14ac:dyDescent="0.25">
      <c r="A44" s="211" t="s">
        <v>3</v>
      </c>
      <c r="B44" s="215" t="s">
        <v>3</v>
      </c>
    </row>
  </sheetData>
  <pageMargins left="0.67" right="0.35433070866141736" top="1.299212598425197" bottom="0.69" header="0.43307086614173229" footer="0.63"/>
  <pageSetup orientation="portrait" horizontalDpi="4294967294" r:id="rId1"/>
  <headerFooter>
    <oddHeader xml:space="preserve">&amp;C&amp;"Arial,Negrita"&amp;12 CONDOMINIO VISTAS A LA COLINA
&amp;14 Balance General (Expresado en Colones)
Enero - Marzo   2019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2.75" x14ac:dyDescent="0.2"/>
  <sheetData/>
  <phoneticPr fontId="43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pane xSplit="1" ySplit="1" topLeftCell="B2" activePane="bottomRight" state="frozenSplit"/>
      <selection pane="topRight" activeCell="E1" sqref="E1"/>
      <selection pane="bottomLeft" activeCell="A2" sqref="A2"/>
      <selection pane="bottomRight" activeCell="H6" sqref="H6"/>
    </sheetView>
  </sheetViews>
  <sheetFormatPr baseColWidth="10" defaultColWidth="11.42578125" defaultRowHeight="15" x14ac:dyDescent="0.25"/>
  <cols>
    <col min="1" max="1" width="6.140625" style="199" customWidth="1"/>
    <col min="2" max="2" width="11.85546875" style="199" customWidth="1"/>
    <col min="3" max="3" width="8.7109375" style="215" bestFit="1" customWidth="1"/>
    <col min="4" max="4" width="10.7109375" style="215" customWidth="1"/>
    <col min="5" max="5" width="37" style="199" customWidth="1"/>
    <col min="6" max="6" width="36.140625" style="199" customWidth="1"/>
    <col min="7" max="7" width="12.42578125" style="199" customWidth="1"/>
    <col min="8" max="8" width="13.85546875" style="199" customWidth="1"/>
    <col min="9" max="9" width="13" style="199" customWidth="1"/>
    <col min="10" max="16384" width="11.42578125" style="183"/>
  </cols>
  <sheetData>
    <row r="1" spans="1:11" s="175" customFormat="1" ht="15.75" thickBot="1" x14ac:dyDescent="0.3">
      <c r="A1" s="171"/>
      <c r="B1" s="172" t="s">
        <v>27</v>
      </c>
      <c r="C1" s="173" t="s">
        <v>28</v>
      </c>
      <c r="D1" s="173" t="s">
        <v>29</v>
      </c>
      <c r="E1" s="173" t="s">
        <v>30</v>
      </c>
      <c r="F1" s="173" t="s">
        <v>31</v>
      </c>
      <c r="G1" s="173" t="s">
        <v>32</v>
      </c>
      <c r="H1" s="173" t="s">
        <v>33</v>
      </c>
      <c r="I1" s="174" t="s">
        <v>34</v>
      </c>
    </row>
    <row r="2" spans="1:11" x14ac:dyDescent="0.25">
      <c r="A2" s="176"/>
      <c r="B2" s="177" t="s">
        <v>68</v>
      </c>
      <c r="C2" s="178"/>
      <c r="D2" s="179"/>
      <c r="E2" s="180"/>
      <c r="F2" s="180"/>
      <c r="G2" s="181"/>
      <c r="H2" s="181"/>
      <c r="I2" s="182" t="s">
        <v>3</v>
      </c>
    </row>
    <row r="3" spans="1:11" x14ac:dyDescent="0.25">
      <c r="A3" s="176"/>
      <c r="B3" s="184" t="s">
        <v>69</v>
      </c>
      <c r="C3" s="185"/>
      <c r="D3" s="186"/>
      <c r="E3" s="187"/>
      <c r="F3" s="187"/>
      <c r="G3" s="188"/>
      <c r="H3" s="188"/>
      <c r="I3" s="189" t="s">
        <v>3</v>
      </c>
    </row>
    <row r="4" spans="1:11" x14ac:dyDescent="0.25">
      <c r="A4" s="176"/>
      <c r="B4" s="184" t="s">
        <v>70</v>
      </c>
      <c r="C4" s="185"/>
      <c r="D4" s="186"/>
      <c r="E4" s="187"/>
      <c r="F4" s="187" t="s">
        <v>219</v>
      </c>
      <c r="G4" s="188"/>
      <c r="H4" s="188"/>
      <c r="I4" s="189">
        <v>1573110.55</v>
      </c>
      <c r="K4" s="190"/>
    </row>
    <row r="5" spans="1:11" x14ac:dyDescent="0.25">
      <c r="A5" s="176"/>
      <c r="B5" s="292" t="s">
        <v>40</v>
      </c>
      <c r="C5" s="170">
        <v>43468</v>
      </c>
      <c r="D5" s="68"/>
      <c r="E5" s="68" t="s">
        <v>72</v>
      </c>
      <c r="F5" s="68" t="s">
        <v>227</v>
      </c>
      <c r="G5" s="78">
        <v>132537</v>
      </c>
      <c r="H5" s="78"/>
      <c r="I5" s="189">
        <f>+I4+G5-H5</f>
        <v>1705647.55</v>
      </c>
      <c r="K5" s="190"/>
    </row>
    <row r="6" spans="1:11" x14ac:dyDescent="0.25">
      <c r="A6" s="176"/>
      <c r="B6" s="292" t="s">
        <v>228</v>
      </c>
      <c r="C6" s="170">
        <v>43468</v>
      </c>
      <c r="D6" s="68"/>
      <c r="E6" s="68"/>
      <c r="F6" s="68" t="s">
        <v>229</v>
      </c>
      <c r="G6" s="78"/>
      <c r="H6" s="78">
        <v>1571200</v>
      </c>
      <c r="I6" s="189">
        <f t="shared" ref="I6:I9" si="0">+I5+G6-H6</f>
        <v>134447.55000000005</v>
      </c>
      <c r="K6" s="190"/>
    </row>
    <row r="7" spans="1:11" x14ac:dyDescent="0.25">
      <c r="A7" s="176"/>
      <c r="B7" s="292" t="s">
        <v>44</v>
      </c>
      <c r="C7" s="170">
        <v>43468</v>
      </c>
      <c r="D7" s="68"/>
      <c r="E7" s="68"/>
      <c r="F7" s="68" t="s">
        <v>230</v>
      </c>
      <c r="G7" s="78"/>
      <c r="H7" s="78">
        <v>1836</v>
      </c>
      <c r="I7" s="189">
        <f t="shared" si="0"/>
        <v>132611.55000000005</v>
      </c>
      <c r="K7" s="190"/>
    </row>
    <row r="8" spans="1:11" x14ac:dyDescent="0.25">
      <c r="A8" s="176"/>
      <c r="B8" s="292" t="s">
        <v>40</v>
      </c>
      <c r="C8" s="170">
        <v>43558</v>
      </c>
      <c r="D8" s="68"/>
      <c r="E8" s="68" t="s">
        <v>74</v>
      </c>
      <c r="F8" s="68" t="s">
        <v>231</v>
      </c>
      <c r="G8" s="78">
        <v>138028.13</v>
      </c>
      <c r="H8" s="78"/>
      <c r="I8" s="189">
        <f t="shared" si="0"/>
        <v>270639.68000000005</v>
      </c>
      <c r="K8" s="190"/>
    </row>
    <row r="9" spans="1:11" ht="15.75" thickBot="1" x14ac:dyDescent="0.3">
      <c r="A9" s="176"/>
      <c r="B9" s="292" t="s">
        <v>228</v>
      </c>
      <c r="C9" s="170">
        <v>43588</v>
      </c>
      <c r="D9" s="68"/>
      <c r="E9" s="68"/>
      <c r="F9" s="68" t="s">
        <v>232</v>
      </c>
      <c r="G9" s="78"/>
      <c r="H9" s="78">
        <v>270639.68</v>
      </c>
      <c r="I9" s="189">
        <f t="shared" si="0"/>
        <v>0</v>
      </c>
      <c r="K9" s="190"/>
    </row>
    <row r="10" spans="1:11" ht="15.75" thickBot="1" x14ac:dyDescent="0.3">
      <c r="A10" s="193"/>
      <c r="B10" s="194" t="s">
        <v>75</v>
      </c>
      <c r="C10" s="195"/>
      <c r="D10" s="173"/>
      <c r="E10" s="196" t="s">
        <v>3</v>
      </c>
      <c r="F10" s="196"/>
      <c r="G10" s="197">
        <f>SUM(G5:G9)</f>
        <v>270565.13</v>
      </c>
      <c r="H10" s="197">
        <f>SUM(H5:H9)</f>
        <v>1843675.68</v>
      </c>
      <c r="I10" s="198">
        <f>+I9</f>
        <v>0</v>
      </c>
    </row>
    <row r="11" spans="1:11" ht="15.75" thickBot="1" x14ac:dyDescent="0.3">
      <c r="B11" s="200"/>
      <c r="C11" s="201"/>
      <c r="D11" s="201"/>
      <c r="E11" s="202"/>
      <c r="F11" s="202"/>
      <c r="G11" s="202"/>
      <c r="H11" s="202"/>
      <c r="I11" s="203"/>
    </row>
    <row r="12" spans="1:11" ht="15.75" thickBot="1" x14ac:dyDescent="0.3">
      <c r="B12" s="200"/>
      <c r="C12" s="201"/>
      <c r="D12" s="201"/>
      <c r="E12" s="202"/>
      <c r="F12" s="202"/>
      <c r="G12" s="204" t="s">
        <v>76</v>
      </c>
      <c r="H12" s="205" t="s">
        <v>77</v>
      </c>
      <c r="I12" s="203"/>
    </row>
    <row r="13" spans="1:11" ht="15.75" thickBot="1" x14ac:dyDescent="0.3">
      <c r="B13" s="200"/>
      <c r="C13" s="201"/>
      <c r="D13" s="201"/>
      <c r="E13" s="202"/>
      <c r="F13" s="202"/>
      <c r="G13" s="206">
        <f>+I10</f>
        <v>0</v>
      </c>
      <c r="H13" s="206">
        <v>0</v>
      </c>
      <c r="I13" s="203"/>
    </row>
    <row r="14" spans="1:11" ht="15.75" thickBot="1" x14ac:dyDescent="0.3">
      <c r="B14" s="200"/>
      <c r="C14" s="201"/>
      <c r="D14" s="201"/>
      <c r="E14" s="202"/>
      <c r="F14" s="207" t="s">
        <v>78</v>
      </c>
      <c r="G14" s="208">
        <f>+G13</f>
        <v>0</v>
      </c>
      <c r="H14" s="209">
        <f>+H13</f>
        <v>0</v>
      </c>
      <c r="I14" s="203"/>
    </row>
    <row r="15" spans="1:11" x14ac:dyDescent="0.25">
      <c r="B15" s="200"/>
      <c r="C15" s="201"/>
      <c r="D15" s="201"/>
      <c r="E15" s="202"/>
      <c r="F15" s="202"/>
      <c r="G15" s="202"/>
      <c r="H15" s="202"/>
      <c r="I15" s="203"/>
    </row>
    <row r="16" spans="1:11" ht="15.75" thickBot="1" x14ac:dyDescent="0.3">
      <c r="B16" s="200"/>
      <c r="C16" s="201"/>
      <c r="D16" s="201"/>
      <c r="E16" s="210"/>
      <c r="F16" s="202"/>
      <c r="G16" s="202"/>
      <c r="H16" s="202"/>
      <c r="I16" s="203"/>
    </row>
    <row r="17" spans="2:9" x14ac:dyDescent="0.25">
      <c r="B17" s="200"/>
      <c r="C17" s="201"/>
      <c r="D17" s="201"/>
      <c r="E17" s="211" t="s">
        <v>79</v>
      </c>
      <c r="F17" s="202"/>
      <c r="G17" s="202"/>
      <c r="H17" s="202"/>
      <c r="I17" s="203"/>
    </row>
    <row r="18" spans="2:9" x14ac:dyDescent="0.25">
      <c r="B18" s="200"/>
      <c r="C18" s="201"/>
      <c r="D18" s="201"/>
      <c r="E18" s="211" t="s">
        <v>205</v>
      </c>
      <c r="F18" s="202"/>
      <c r="G18" s="202"/>
      <c r="H18" s="202"/>
      <c r="I18" s="203"/>
    </row>
    <row r="19" spans="2:9" ht="15.75" thickBot="1" x14ac:dyDescent="0.3">
      <c r="B19" s="212"/>
      <c r="C19" s="213"/>
      <c r="D19" s="213"/>
      <c r="E19" s="210"/>
      <c r="F19" s="210"/>
      <c r="G19" s="210"/>
      <c r="H19" s="210"/>
      <c r="I19" s="214"/>
    </row>
    <row r="22" spans="2:9" x14ac:dyDescent="0.25">
      <c r="G22" s="216" t="s">
        <v>3</v>
      </c>
      <c r="H22" s="216">
        <f>+G14-H14</f>
        <v>0</v>
      </c>
    </row>
    <row r="23" spans="2:9" x14ac:dyDescent="0.25">
      <c r="G23" s="192" t="s">
        <v>3</v>
      </c>
    </row>
  </sheetData>
  <pageMargins left="0.35433070866141736" right="0.35433070866141736" top="1.5748031496062993" bottom="0.35433070866141736" header="0.74803149606299213" footer="0.23622047244094491"/>
  <pageSetup scale="90" orientation="landscape" horizontalDpi="4294967294" r:id="rId1"/>
  <headerFooter>
    <oddHeader>&amp;C&amp;"Arial,Negrita"&amp;12 CONDOMINIO VISTAS A LA COLINA
&amp;14 Conciliacion Bancaria ¢ Scotiabank Cta.13001015700 
Marzo  31 de  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1" ySplit="1" topLeftCell="B2" activePane="bottomRight" state="frozenSplit"/>
      <selection activeCell="F25" sqref="F25"/>
      <selection pane="topRight" activeCell="F25" sqref="F25"/>
      <selection pane="bottomLeft" activeCell="F25" sqref="F25"/>
      <selection pane="bottomRight" activeCell="H5" sqref="H5"/>
    </sheetView>
  </sheetViews>
  <sheetFormatPr baseColWidth="10" defaultColWidth="11.42578125" defaultRowHeight="15" x14ac:dyDescent="0.25"/>
  <cols>
    <col min="1" max="1" width="6.28515625" style="199" customWidth="1"/>
    <col min="2" max="2" width="11.85546875" style="199" bestFit="1" customWidth="1"/>
    <col min="3" max="3" width="13.140625" style="215" customWidth="1"/>
    <col min="4" max="4" width="6.5703125" style="199" customWidth="1"/>
    <col min="5" max="5" width="33.28515625" style="199" customWidth="1"/>
    <col min="6" max="6" width="41.140625" style="199" customWidth="1"/>
    <col min="7" max="7" width="12.5703125" style="199" customWidth="1"/>
    <col min="8" max="8" width="12.5703125" style="199" bestFit="1" customWidth="1"/>
    <col min="9" max="9" width="10" style="199" bestFit="1" customWidth="1"/>
    <col min="10" max="16384" width="11.42578125" style="183"/>
  </cols>
  <sheetData>
    <row r="1" spans="1:12" s="175" customFormat="1" ht="15.75" thickBot="1" x14ac:dyDescent="0.3">
      <c r="A1" s="171"/>
      <c r="B1" s="217" t="s">
        <v>27</v>
      </c>
      <c r="C1" s="218" t="s">
        <v>28</v>
      </c>
      <c r="D1" s="218" t="s">
        <v>29</v>
      </c>
      <c r="E1" s="218" t="s">
        <v>30</v>
      </c>
      <c r="F1" s="218" t="s">
        <v>31</v>
      </c>
      <c r="G1" s="218" t="s">
        <v>32</v>
      </c>
      <c r="H1" s="218" t="s">
        <v>33</v>
      </c>
      <c r="I1" s="219" t="s">
        <v>34</v>
      </c>
    </row>
    <row r="2" spans="1:12" x14ac:dyDescent="0.25">
      <c r="A2" s="176"/>
      <c r="B2" s="220" t="s">
        <v>68</v>
      </c>
      <c r="C2" s="221"/>
      <c r="D2" s="222"/>
      <c r="E2" s="222"/>
      <c r="F2" s="222"/>
      <c r="G2" s="223"/>
      <c r="H2" s="223"/>
      <c r="I2" s="224" t="s">
        <v>3</v>
      </c>
    </row>
    <row r="3" spans="1:12" x14ac:dyDescent="0.25">
      <c r="A3" s="176"/>
      <c r="B3" s="225" t="s">
        <v>69</v>
      </c>
      <c r="C3" s="226"/>
      <c r="D3" s="227"/>
      <c r="E3" s="227"/>
      <c r="F3" s="227"/>
      <c r="G3" s="228"/>
      <c r="H3" s="228"/>
      <c r="I3" s="229" t="s">
        <v>3</v>
      </c>
    </row>
    <row r="4" spans="1:12" x14ac:dyDescent="0.25">
      <c r="A4" s="176"/>
      <c r="B4" s="191" t="s">
        <v>80</v>
      </c>
      <c r="C4" s="226"/>
      <c r="D4" s="227"/>
      <c r="E4" s="227"/>
      <c r="F4" s="227"/>
      <c r="G4" s="228"/>
      <c r="H4" s="228"/>
      <c r="I4" s="230">
        <v>2091.4</v>
      </c>
    </row>
    <row r="5" spans="1:12" x14ac:dyDescent="0.25">
      <c r="A5" s="176"/>
      <c r="B5" s="292" t="s">
        <v>228</v>
      </c>
      <c r="C5" s="170">
        <v>43468</v>
      </c>
      <c r="D5" s="68"/>
      <c r="E5" s="68"/>
      <c r="F5" s="68" t="s">
        <v>233</v>
      </c>
      <c r="G5" s="78"/>
      <c r="H5" s="78">
        <v>2000</v>
      </c>
      <c r="I5" s="230">
        <f>+I4+G5-H5</f>
        <v>91.400000000000091</v>
      </c>
    </row>
    <row r="6" spans="1:12" x14ac:dyDescent="0.25">
      <c r="A6" s="176"/>
      <c r="B6" s="292" t="s">
        <v>44</v>
      </c>
      <c r="C6" s="170">
        <v>43468</v>
      </c>
      <c r="D6" s="68"/>
      <c r="E6" s="68"/>
      <c r="F6" s="68" t="s">
        <v>234</v>
      </c>
      <c r="G6" s="78"/>
      <c r="H6" s="78">
        <v>0.75</v>
      </c>
      <c r="I6" s="230">
        <f t="shared" ref="I6:I9" si="0">+I5+G6-H6</f>
        <v>90.650000000000091</v>
      </c>
    </row>
    <row r="7" spans="1:12" x14ac:dyDescent="0.25">
      <c r="A7" s="176"/>
      <c r="B7" s="292" t="s">
        <v>40</v>
      </c>
      <c r="C7" s="170">
        <v>43558</v>
      </c>
      <c r="D7" s="68"/>
      <c r="E7" s="68" t="s">
        <v>81</v>
      </c>
      <c r="F7" s="68" t="s">
        <v>235</v>
      </c>
      <c r="G7" s="78">
        <v>205</v>
      </c>
      <c r="H7" s="78"/>
      <c r="I7" s="230">
        <f t="shared" si="0"/>
        <v>295.65000000000009</v>
      </c>
    </row>
    <row r="8" spans="1:12" x14ac:dyDescent="0.25">
      <c r="A8" s="176"/>
      <c r="B8" s="292" t="s">
        <v>228</v>
      </c>
      <c r="C8" s="170">
        <v>43588</v>
      </c>
      <c r="D8" s="68"/>
      <c r="E8" s="68"/>
      <c r="F8" s="68" t="s">
        <v>236</v>
      </c>
      <c r="G8" s="78"/>
      <c r="H8" s="78">
        <v>295</v>
      </c>
      <c r="I8" s="230">
        <f t="shared" si="0"/>
        <v>0.65000000000009095</v>
      </c>
    </row>
    <row r="9" spans="1:12" ht="15.75" thickBot="1" x14ac:dyDescent="0.3">
      <c r="A9" s="176"/>
      <c r="B9" s="292" t="s">
        <v>44</v>
      </c>
      <c r="C9" s="170">
        <v>43588</v>
      </c>
      <c r="D9" s="68"/>
      <c r="E9" s="68"/>
      <c r="F9" s="68" t="s">
        <v>237</v>
      </c>
      <c r="G9" s="78"/>
      <c r="H9" s="78">
        <v>0.65</v>
      </c>
      <c r="I9" s="230">
        <f t="shared" si="0"/>
        <v>9.0927265716800321E-14</v>
      </c>
    </row>
    <row r="10" spans="1:12" ht="15.75" thickBot="1" x14ac:dyDescent="0.3">
      <c r="A10" s="193"/>
      <c r="B10" s="194" t="s">
        <v>82</v>
      </c>
      <c r="C10" s="195"/>
      <c r="D10" s="196"/>
      <c r="E10" s="196"/>
      <c r="F10" s="196"/>
      <c r="G10" s="231">
        <f>SUM(G5:G9)</f>
        <v>205</v>
      </c>
      <c r="H10" s="231">
        <f>SUM(H5:H9)</f>
        <v>2296.4</v>
      </c>
      <c r="I10" s="198">
        <f>+I9</f>
        <v>9.0927265716800321E-14</v>
      </c>
    </row>
    <row r="11" spans="1:12" ht="15.75" thickBot="1" x14ac:dyDescent="0.3">
      <c r="B11" s="200"/>
      <c r="C11" s="201"/>
      <c r="D11" s="202"/>
      <c r="E11" s="202"/>
      <c r="F11" s="202"/>
      <c r="G11" s="202"/>
      <c r="H11" s="202"/>
      <c r="I11" s="203"/>
      <c r="K11" s="232" t="s">
        <v>3</v>
      </c>
    </row>
    <row r="12" spans="1:12" ht="15.75" thickBot="1" x14ac:dyDescent="0.3">
      <c r="B12" s="200"/>
      <c r="C12" s="201"/>
      <c r="D12" s="202"/>
      <c r="E12" s="202"/>
      <c r="F12" s="233"/>
      <c r="G12" s="234" t="s">
        <v>76</v>
      </c>
      <c r="H12" s="235" t="s">
        <v>77</v>
      </c>
      <c r="I12" s="203"/>
      <c r="L12" s="183" t="s">
        <v>3</v>
      </c>
    </row>
    <row r="13" spans="1:12" ht="15.75" thickBot="1" x14ac:dyDescent="0.3">
      <c r="B13" s="200"/>
      <c r="C13" s="201"/>
      <c r="D13" s="202"/>
      <c r="E13" s="202"/>
      <c r="F13" s="233"/>
      <c r="G13" s="236">
        <f>+I10</f>
        <v>9.0927265716800321E-14</v>
      </c>
      <c r="H13" s="236">
        <v>0</v>
      </c>
      <c r="I13" s="203"/>
    </row>
    <row r="14" spans="1:12" ht="15.75" thickBot="1" x14ac:dyDescent="0.3">
      <c r="B14" s="200"/>
      <c r="C14" s="201"/>
      <c r="D14" s="202"/>
      <c r="E14" s="202"/>
      <c r="F14" s="237" t="s">
        <v>78</v>
      </c>
      <c r="G14" s="238">
        <f>+G13</f>
        <v>9.0927265716800321E-14</v>
      </c>
      <c r="H14" s="239">
        <f>+H13</f>
        <v>0</v>
      </c>
      <c r="I14" s="203"/>
    </row>
    <row r="15" spans="1:12" ht="15.75" thickBot="1" x14ac:dyDescent="0.3">
      <c r="B15" s="200"/>
      <c r="C15" s="201"/>
      <c r="D15" s="202"/>
      <c r="E15" s="202"/>
      <c r="F15" s="202"/>
      <c r="G15" s="202"/>
      <c r="H15" s="202"/>
      <c r="I15" s="203"/>
    </row>
    <row r="16" spans="1:12" ht="15.75" thickBot="1" x14ac:dyDescent="0.3">
      <c r="B16" s="200"/>
      <c r="C16" s="201"/>
      <c r="D16" s="202"/>
      <c r="E16" s="202"/>
      <c r="F16" s="240" t="str">
        <f>+'ConcBAC$'!F27</f>
        <v>Tipo de Cambio Compra Banco Central   Marzo 31  /2019</v>
      </c>
      <c r="G16" s="241">
        <f>+'ConcBAC$'!G27</f>
        <v>596.04</v>
      </c>
      <c r="H16" s="242">
        <f>+I10*G16</f>
        <v>5.4196287457841658E-11</v>
      </c>
      <c r="I16" s="203"/>
    </row>
    <row r="17" spans="2:9" ht="15.75" thickBot="1" x14ac:dyDescent="0.3">
      <c r="B17" s="200"/>
      <c r="C17" s="213"/>
      <c r="D17" s="202"/>
      <c r="E17" s="202"/>
      <c r="F17" s="202"/>
      <c r="G17" s="202"/>
      <c r="H17" s="202"/>
      <c r="I17" s="203"/>
    </row>
    <row r="18" spans="2:9" x14ac:dyDescent="0.25">
      <c r="B18" s="200"/>
      <c r="C18" s="243" t="s">
        <v>79</v>
      </c>
      <c r="D18" s="244"/>
      <c r="E18" s="202"/>
      <c r="F18" s="202"/>
      <c r="G18" s="202" t="s">
        <v>3</v>
      </c>
      <c r="H18" s="245" t="s">
        <v>3</v>
      </c>
      <c r="I18" s="203"/>
    </row>
    <row r="19" spans="2:9" ht="12.75" customHeight="1" x14ac:dyDescent="0.25">
      <c r="B19" s="200" t="s">
        <v>3</v>
      </c>
      <c r="C19" s="243" t="s">
        <v>205</v>
      </c>
      <c r="D19" s="244"/>
      <c r="E19" s="202"/>
      <c r="F19" s="202"/>
      <c r="G19" s="202"/>
      <c r="H19" s="246" t="s">
        <v>3</v>
      </c>
      <c r="I19" s="203"/>
    </row>
    <row r="20" spans="2:9" x14ac:dyDescent="0.25">
      <c r="B20" s="200"/>
      <c r="C20" s="201"/>
      <c r="D20" s="202"/>
      <c r="E20" s="202"/>
      <c r="F20" s="202"/>
      <c r="G20" s="202"/>
      <c r="H20" s="246" t="s">
        <v>3</v>
      </c>
      <c r="I20" s="203"/>
    </row>
    <row r="21" spans="2:9" x14ac:dyDescent="0.25">
      <c r="B21" s="200"/>
      <c r="C21" s="201"/>
      <c r="D21" s="202"/>
      <c r="E21" s="202"/>
      <c r="F21" s="202"/>
      <c r="G21" s="202"/>
      <c r="H21" s="202"/>
      <c r="I21" s="203"/>
    </row>
    <row r="22" spans="2:9" ht="15.75" thickBot="1" x14ac:dyDescent="0.3">
      <c r="B22" s="212"/>
      <c r="C22" s="213"/>
      <c r="D22" s="210"/>
      <c r="E22" s="210"/>
      <c r="F22" s="210"/>
      <c r="G22" s="210"/>
      <c r="H22" s="210"/>
      <c r="I22" s="214"/>
    </row>
    <row r="24" spans="2:9" x14ac:dyDescent="0.25">
      <c r="H24" s="247">
        <f>+G14-H14</f>
        <v>9.0927265716800321E-14</v>
      </c>
    </row>
    <row r="26" spans="2:9" x14ac:dyDescent="0.25">
      <c r="B26" s="183"/>
      <c r="C26" s="175"/>
      <c r="D26" s="183"/>
      <c r="E26" s="183"/>
      <c r="F26" s="183"/>
      <c r="G26" s="183"/>
      <c r="H26" s="183"/>
      <c r="I26" s="183"/>
    </row>
    <row r="27" spans="2:9" x14ac:dyDescent="0.25">
      <c r="B27" s="183"/>
      <c r="C27" s="175"/>
      <c r="D27" s="183"/>
      <c r="E27" s="183"/>
      <c r="F27" s="183"/>
      <c r="G27" s="183"/>
      <c r="H27" s="183"/>
      <c r="I27" s="183"/>
    </row>
    <row r="28" spans="2:9" x14ac:dyDescent="0.25">
      <c r="B28" s="183"/>
      <c r="C28" s="175"/>
      <c r="D28" s="183"/>
      <c r="E28" s="183"/>
      <c r="F28" s="183"/>
      <c r="G28" s="183"/>
      <c r="H28" s="183"/>
      <c r="I28" s="183"/>
    </row>
    <row r="29" spans="2:9" x14ac:dyDescent="0.25">
      <c r="B29" s="183"/>
      <c r="C29" s="175"/>
      <c r="D29" s="183"/>
      <c r="E29" s="183"/>
      <c r="F29" s="183"/>
      <c r="G29" s="183"/>
      <c r="H29" s="183"/>
      <c r="I29" s="183"/>
    </row>
    <row r="30" spans="2:9" x14ac:dyDescent="0.25">
      <c r="B30" s="183"/>
      <c r="C30" s="175"/>
      <c r="D30" s="183"/>
      <c r="E30" s="183"/>
      <c r="F30" s="183"/>
      <c r="G30" s="183"/>
      <c r="H30" s="183"/>
      <c r="I30" s="183"/>
    </row>
    <row r="31" spans="2:9" x14ac:dyDescent="0.25">
      <c r="B31" s="183"/>
      <c r="C31" s="175"/>
      <c r="D31" s="183"/>
      <c r="E31" s="183"/>
      <c r="F31" s="183"/>
      <c r="G31" s="183"/>
      <c r="H31" s="183"/>
      <c r="I31" s="183"/>
    </row>
    <row r="32" spans="2:9" x14ac:dyDescent="0.25">
      <c r="B32" s="183"/>
      <c r="C32" s="175"/>
      <c r="D32" s="183"/>
      <c r="E32" s="183"/>
      <c r="F32" s="183"/>
      <c r="G32" s="183"/>
      <c r="H32" s="183"/>
      <c r="I32" s="183"/>
    </row>
    <row r="42" spans="2:12" s="199" customFormat="1" x14ac:dyDescent="0.25">
      <c r="B42" s="183"/>
      <c r="C42" s="175"/>
      <c r="D42" s="183"/>
      <c r="E42" s="183"/>
      <c r="F42" s="183"/>
      <c r="G42" s="183"/>
      <c r="H42" s="183"/>
      <c r="J42" s="183"/>
      <c r="K42" s="183"/>
      <c r="L42" s="183"/>
    </row>
    <row r="43" spans="2:12" s="199" customFormat="1" x14ac:dyDescent="0.25">
      <c r="B43" s="183"/>
      <c r="C43" s="175"/>
      <c r="D43" s="183"/>
      <c r="E43" s="183"/>
      <c r="F43" s="183"/>
      <c r="G43" s="183"/>
      <c r="H43" s="183"/>
      <c r="J43" s="183"/>
      <c r="K43" s="183"/>
      <c r="L43" s="183"/>
    </row>
    <row r="44" spans="2:12" s="199" customFormat="1" x14ac:dyDescent="0.25">
      <c r="B44" s="183"/>
      <c r="C44" s="175"/>
      <c r="D44" s="183"/>
      <c r="E44" s="183"/>
      <c r="F44" s="183"/>
      <c r="G44" s="183"/>
      <c r="H44" s="183"/>
      <c r="J44" s="183"/>
      <c r="K44" s="183"/>
      <c r="L44" s="183"/>
    </row>
    <row r="45" spans="2:12" s="199" customFormat="1" x14ac:dyDescent="0.25">
      <c r="B45" s="183"/>
      <c r="C45" s="175"/>
      <c r="D45" s="183"/>
      <c r="E45" s="183"/>
      <c r="F45" s="183"/>
      <c r="G45" s="183"/>
      <c r="H45" s="183"/>
      <c r="J45" s="183"/>
      <c r="K45" s="183"/>
      <c r="L45" s="183"/>
    </row>
    <row r="46" spans="2:12" s="199" customFormat="1" x14ac:dyDescent="0.25">
      <c r="B46" s="183"/>
      <c r="C46" s="175"/>
      <c r="D46" s="183"/>
      <c r="E46" s="183"/>
      <c r="F46" s="183"/>
      <c r="G46" s="183"/>
      <c r="H46" s="183"/>
      <c r="J46" s="183"/>
      <c r="K46" s="183"/>
      <c r="L46" s="183"/>
    </row>
    <row r="47" spans="2:12" s="199" customFormat="1" x14ac:dyDescent="0.25">
      <c r="B47" s="183"/>
      <c r="C47" s="175"/>
      <c r="D47" s="183"/>
      <c r="E47" s="183"/>
      <c r="F47" s="183"/>
      <c r="G47" s="183"/>
      <c r="H47" s="183"/>
      <c r="J47" s="183"/>
      <c r="K47" s="183"/>
      <c r="L47" s="183"/>
    </row>
  </sheetData>
  <pageMargins left="0.19685039370078741" right="0.19685039370078741" top="1.6141732283464567" bottom="0.74803149606299213" header="0.82677165354330717" footer="0.31496062992125984"/>
  <pageSetup scale="90" orientation="landscape" horizontalDpi="4294967294" r:id="rId1"/>
  <headerFooter>
    <oddHeader>&amp;C&amp;"Arial,Negrita"&amp;12 CONDOMINIO VISTAS A LA COLINA
&amp;14 Conciliacion Bancaria $ Scotiabank 130001015701
Marzo   31  de  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xSplit="1" ySplit="1" topLeftCell="B11" activePane="bottomRight" state="frozenSplit"/>
      <selection activeCell="F25" sqref="F25"/>
      <selection pane="topRight" activeCell="F25" sqref="F25"/>
      <selection pane="bottomLeft" activeCell="F25" sqref="F25"/>
      <selection pane="bottomRight" activeCell="E14" sqref="E14"/>
    </sheetView>
  </sheetViews>
  <sheetFormatPr baseColWidth="10" defaultColWidth="11.42578125" defaultRowHeight="15" x14ac:dyDescent="0.25"/>
  <cols>
    <col min="1" max="1" width="5" style="199" customWidth="1"/>
    <col min="2" max="2" width="14.7109375" style="199" customWidth="1"/>
    <col min="3" max="3" width="11" style="215" customWidth="1"/>
    <col min="4" max="4" width="13.28515625" style="199" customWidth="1"/>
    <col min="5" max="5" width="45.85546875" style="199" customWidth="1"/>
    <col min="6" max="6" width="44.140625" style="199" customWidth="1"/>
    <col min="7" max="7" width="17.140625" style="199" customWidth="1"/>
    <col min="8" max="8" width="13.85546875" style="199" customWidth="1"/>
    <col min="9" max="9" width="12.7109375" style="199" bestFit="1" customWidth="1"/>
    <col min="10" max="11" width="12.42578125" style="183" bestFit="1" customWidth="1"/>
    <col min="12" max="16384" width="11.42578125" style="183"/>
  </cols>
  <sheetData>
    <row r="1" spans="1:11" s="175" customFormat="1" ht="15.75" thickBot="1" x14ac:dyDescent="0.3">
      <c r="A1" s="171"/>
      <c r="B1" s="172" t="s">
        <v>27</v>
      </c>
      <c r="C1" s="173" t="s">
        <v>28</v>
      </c>
      <c r="D1" s="173" t="s">
        <v>29</v>
      </c>
      <c r="E1" s="173" t="s">
        <v>30</v>
      </c>
      <c r="F1" s="173" t="s">
        <v>31</v>
      </c>
      <c r="G1" s="173" t="s">
        <v>32</v>
      </c>
      <c r="H1" s="173" t="s">
        <v>33</v>
      </c>
      <c r="I1" s="174" t="s">
        <v>34</v>
      </c>
    </row>
    <row r="2" spans="1:11" x14ac:dyDescent="0.25">
      <c r="A2" s="176"/>
      <c r="B2" s="184" t="s">
        <v>68</v>
      </c>
      <c r="C2" s="185"/>
      <c r="D2" s="187"/>
      <c r="E2" s="187"/>
      <c r="F2" s="187"/>
      <c r="G2" s="188"/>
      <c r="H2" s="188"/>
      <c r="I2" s="189" t="s">
        <v>3</v>
      </c>
    </row>
    <row r="3" spans="1:11" x14ac:dyDescent="0.25">
      <c r="A3" s="176"/>
      <c r="B3" s="184" t="s">
        <v>83</v>
      </c>
      <c r="C3" s="185"/>
      <c r="D3" s="187"/>
      <c r="E3" s="187"/>
      <c r="F3" s="187"/>
      <c r="G3" s="188"/>
      <c r="H3" s="188"/>
      <c r="I3" s="189" t="s">
        <v>3</v>
      </c>
    </row>
    <row r="4" spans="1:11" x14ac:dyDescent="0.25">
      <c r="A4" s="176"/>
      <c r="B4" s="184" t="s">
        <v>84</v>
      </c>
      <c r="C4" s="185"/>
      <c r="D4" s="187"/>
      <c r="E4" s="187"/>
      <c r="F4" s="187" t="s">
        <v>219</v>
      </c>
      <c r="G4" s="206" t="s">
        <v>3</v>
      </c>
      <c r="H4" s="188"/>
      <c r="I4" s="248">
        <v>3813330.77</v>
      </c>
      <c r="K4" s="206" t="s">
        <v>3</v>
      </c>
    </row>
    <row r="5" spans="1:11" x14ac:dyDescent="0.25">
      <c r="A5" s="176"/>
      <c r="B5" s="292" t="s">
        <v>40</v>
      </c>
      <c r="C5" s="313">
        <v>43468</v>
      </c>
      <c r="D5" s="68"/>
      <c r="E5" s="68" t="s">
        <v>85</v>
      </c>
      <c r="F5" s="68" t="s">
        <v>238</v>
      </c>
      <c r="G5" s="78">
        <v>21635</v>
      </c>
      <c r="H5" s="78"/>
      <c r="I5" s="230">
        <f>+I4+G5-H5</f>
        <v>3834965.77</v>
      </c>
    </row>
    <row r="6" spans="1:11" x14ac:dyDescent="0.25">
      <c r="A6" s="176"/>
      <c r="B6" s="292" t="s">
        <v>40</v>
      </c>
      <c r="C6" s="313">
        <v>43468</v>
      </c>
      <c r="D6" s="68"/>
      <c r="E6" s="68" t="s">
        <v>87</v>
      </c>
      <c r="F6" s="68" t="s">
        <v>239</v>
      </c>
      <c r="G6" s="78">
        <v>92319.31</v>
      </c>
      <c r="H6" s="78"/>
      <c r="I6" s="230">
        <f t="shared" ref="I6:I65" si="0">+I5+G6-H6</f>
        <v>3927285.08</v>
      </c>
    </row>
    <row r="7" spans="1:11" x14ac:dyDescent="0.25">
      <c r="A7" s="176"/>
      <c r="B7" s="292" t="s">
        <v>40</v>
      </c>
      <c r="C7" s="313">
        <v>43468</v>
      </c>
      <c r="D7" s="68"/>
      <c r="E7" s="68" t="s">
        <v>95</v>
      </c>
      <c r="F7" s="68" t="s">
        <v>240</v>
      </c>
      <c r="G7" s="78">
        <v>168633.29</v>
      </c>
      <c r="H7" s="78"/>
      <c r="I7" s="230">
        <f t="shared" si="0"/>
        <v>4095918.37</v>
      </c>
    </row>
    <row r="8" spans="1:11" x14ac:dyDescent="0.25">
      <c r="A8" s="176"/>
      <c r="B8" s="292" t="s">
        <v>40</v>
      </c>
      <c r="C8" s="313">
        <v>43468</v>
      </c>
      <c r="D8" s="68"/>
      <c r="E8" s="68" t="s">
        <v>241</v>
      </c>
      <c r="F8" s="68" t="s">
        <v>242</v>
      </c>
      <c r="G8" s="78">
        <v>209000</v>
      </c>
      <c r="H8" s="78"/>
      <c r="I8" s="230">
        <f t="shared" si="0"/>
        <v>4304918.37</v>
      </c>
    </row>
    <row r="9" spans="1:11" x14ac:dyDescent="0.25">
      <c r="A9" s="176"/>
      <c r="B9" s="292" t="s">
        <v>228</v>
      </c>
      <c r="C9" s="313">
        <v>43468</v>
      </c>
      <c r="D9" s="68"/>
      <c r="E9" s="68"/>
      <c r="F9" s="68" t="s">
        <v>229</v>
      </c>
      <c r="G9" s="78">
        <v>1571200</v>
      </c>
      <c r="H9" s="78"/>
      <c r="I9" s="230">
        <f t="shared" si="0"/>
        <v>5876118.3700000001</v>
      </c>
    </row>
    <row r="10" spans="1:11" x14ac:dyDescent="0.25">
      <c r="A10" s="176"/>
      <c r="B10" s="292" t="s">
        <v>40</v>
      </c>
      <c r="C10" s="313">
        <v>43527</v>
      </c>
      <c r="D10" s="68"/>
      <c r="E10" s="68" t="s">
        <v>243</v>
      </c>
      <c r="F10" s="68" t="s">
        <v>244</v>
      </c>
      <c r="G10" s="78">
        <v>3986</v>
      </c>
      <c r="H10" s="78"/>
      <c r="I10" s="230">
        <f t="shared" si="0"/>
        <v>5880104.3700000001</v>
      </c>
    </row>
    <row r="11" spans="1:11" x14ac:dyDescent="0.25">
      <c r="A11" s="176"/>
      <c r="B11" s="292" t="s">
        <v>40</v>
      </c>
      <c r="C11" s="313">
        <v>43558</v>
      </c>
      <c r="D11" s="68"/>
      <c r="E11" s="68" t="s">
        <v>94</v>
      </c>
      <c r="F11" s="68" t="s">
        <v>245</v>
      </c>
      <c r="G11" s="78">
        <v>161813.46</v>
      </c>
      <c r="H11" s="78"/>
      <c r="I11" s="230">
        <f t="shared" si="0"/>
        <v>6041917.8300000001</v>
      </c>
    </row>
    <row r="12" spans="1:11" x14ac:dyDescent="0.25">
      <c r="A12" s="176"/>
      <c r="B12" s="292" t="s">
        <v>40</v>
      </c>
      <c r="C12" s="313">
        <v>43558</v>
      </c>
      <c r="D12" s="68"/>
      <c r="E12" s="68" t="s">
        <v>89</v>
      </c>
      <c r="F12" s="68" t="s">
        <v>246</v>
      </c>
      <c r="G12" s="78">
        <v>152077.28</v>
      </c>
      <c r="H12" s="78"/>
      <c r="I12" s="230">
        <f t="shared" si="0"/>
        <v>6193995.1100000003</v>
      </c>
    </row>
    <row r="13" spans="1:11" x14ac:dyDescent="0.25">
      <c r="A13" s="176"/>
      <c r="B13" s="292" t="s">
        <v>43</v>
      </c>
      <c r="C13" s="313">
        <v>43558</v>
      </c>
      <c r="D13" s="68" t="s">
        <v>247</v>
      </c>
      <c r="E13" s="68" t="s">
        <v>46</v>
      </c>
      <c r="F13" s="68" t="s">
        <v>248</v>
      </c>
      <c r="G13" s="78"/>
      <c r="H13" s="78">
        <v>105000</v>
      </c>
      <c r="I13" s="230">
        <f t="shared" si="0"/>
        <v>6088995.1100000003</v>
      </c>
    </row>
    <row r="14" spans="1:11" x14ac:dyDescent="0.25">
      <c r="A14" s="176"/>
      <c r="B14" s="292" t="s">
        <v>43</v>
      </c>
      <c r="C14" s="313">
        <v>43558</v>
      </c>
      <c r="D14" s="68" t="s">
        <v>249</v>
      </c>
      <c r="E14" s="68" t="s">
        <v>108</v>
      </c>
      <c r="F14" s="68" t="s">
        <v>250</v>
      </c>
      <c r="G14" s="78"/>
      <c r="H14" s="78">
        <v>1337259</v>
      </c>
      <c r="I14" s="230">
        <f t="shared" si="0"/>
        <v>4751736.1100000003</v>
      </c>
    </row>
    <row r="15" spans="1:11" x14ac:dyDescent="0.25">
      <c r="A15" s="176"/>
      <c r="B15" s="292" t="s">
        <v>43</v>
      </c>
      <c r="C15" s="313">
        <v>43558</v>
      </c>
      <c r="D15" s="68" t="s">
        <v>251</v>
      </c>
      <c r="E15" s="68" t="s">
        <v>109</v>
      </c>
      <c r="F15" s="68" t="s">
        <v>252</v>
      </c>
      <c r="G15" s="78"/>
      <c r="H15" s="78">
        <v>500000</v>
      </c>
      <c r="I15" s="230">
        <f t="shared" si="0"/>
        <v>4251736.1100000003</v>
      </c>
    </row>
    <row r="16" spans="1:11" x14ac:dyDescent="0.25">
      <c r="A16" s="176"/>
      <c r="B16" s="292" t="s">
        <v>43</v>
      </c>
      <c r="C16" s="313">
        <v>43558</v>
      </c>
      <c r="D16" s="68" t="s">
        <v>253</v>
      </c>
      <c r="E16" s="68" t="s">
        <v>106</v>
      </c>
      <c r="F16" s="68" t="s">
        <v>254</v>
      </c>
      <c r="G16" s="78"/>
      <c r="H16" s="78">
        <v>1047088.04</v>
      </c>
      <c r="I16" s="230">
        <f t="shared" si="0"/>
        <v>3204648.0700000003</v>
      </c>
    </row>
    <row r="17" spans="1:9" x14ac:dyDescent="0.25">
      <c r="A17" s="176"/>
      <c r="B17" s="292" t="s">
        <v>44</v>
      </c>
      <c r="C17" s="313">
        <v>43558</v>
      </c>
      <c r="D17" s="68"/>
      <c r="E17" s="68"/>
      <c r="F17" s="68" t="s">
        <v>255</v>
      </c>
      <c r="G17" s="78"/>
      <c r="H17" s="78">
        <v>306</v>
      </c>
      <c r="I17" s="230">
        <f t="shared" si="0"/>
        <v>3204342.0700000003</v>
      </c>
    </row>
    <row r="18" spans="1:9" x14ac:dyDescent="0.25">
      <c r="A18" s="176"/>
      <c r="B18" s="292" t="s">
        <v>40</v>
      </c>
      <c r="C18" s="313">
        <v>43588</v>
      </c>
      <c r="D18" s="68"/>
      <c r="E18" s="68" t="s">
        <v>91</v>
      </c>
      <c r="F18" s="68" t="s">
        <v>256</v>
      </c>
      <c r="G18" s="78">
        <v>167178.75</v>
      </c>
      <c r="H18" s="78"/>
      <c r="I18" s="230">
        <f t="shared" si="0"/>
        <v>3371520.8200000003</v>
      </c>
    </row>
    <row r="19" spans="1:9" x14ac:dyDescent="0.25">
      <c r="A19" s="176"/>
      <c r="B19" s="292" t="s">
        <v>228</v>
      </c>
      <c r="C19" s="313">
        <v>43588</v>
      </c>
      <c r="D19" s="68"/>
      <c r="E19" s="68"/>
      <c r="F19" s="68" t="s">
        <v>232</v>
      </c>
      <c r="G19" s="78">
        <v>270639.68</v>
      </c>
      <c r="H19" s="78"/>
      <c r="I19" s="230">
        <f t="shared" si="0"/>
        <v>3642160.5000000005</v>
      </c>
    </row>
    <row r="20" spans="1:9" x14ac:dyDescent="0.25">
      <c r="A20" s="176"/>
      <c r="B20" s="292" t="s">
        <v>42</v>
      </c>
      <c r="C20" s="313">
        <v>43588</v>
      </c>
      <c r="D20" s="68" t="s">
        <v>257</v>
      </c>
      <c r="E20" s="68" t="s">
        <v>210</v>
      </c>
      <c r="F20" s="68" t="s">
        <v>258</v>
      </c>
      <c r="G20" s="78"/>
      <c r="H20" s="78">
        <v>150000</v>
      </c>
      <c r="I20" s="230">
        <f t="shared" si="0"/>
        <v>3492160.5000000005</v>
      </c>
    </row>
    <row r="21" spans="1:9" x14ac:dyDescent="0.25">
      <c r="A21" s="176"/>
      <c r="B21" s="292" t="s">
        <v>44</v>
      </c>
      <c r="C21" s="313">
        <v>43588</v>
      </c>
      <c r="D21" s="68"/>
      <c r="E21" s="68"/>
      <c r="F21" s="68" t="s">
        <v>255</v>
      </c>
      <c r="G21" s="78"/>
      <c r="H21" s="78">
        <v>306</v>
      </c>
      <c r="I21" s="230">
        <f t="shared" si="0"/>
        <v>3491854.5000000005</v>
      </c>
    </row>
    <row r="22" spans="1:9" x14ac:dyDescent="0.25">
      <c r="A22" s="176"/>
      <c r="B22" s="292" t="s">
        <v>44</v>
      </c>
      <c r="C22" s="313">
        <v>43588</v>
      </c>
      <c r="D22" s="68"/>
      <c r="E22" s="68"/>
      <c r="F22" s="68" t="s">
        <v>259</v>
      </c>
      <c r="G22" s="78">
        <v>390.32</v>
      </c>
      <c r="H22" s="78"/>
      <c r="I22" s="230">
        <f t="shared" si="0"/>
        <v>3492244.8200000003</v>
      </c>
    </row>
    <row r="23" spans="1:9" x14ac:dyDescent="0.25">
      <c r="A23" s="176"/>
      <c r="B23" s="292" t="s">
        <v>40</v>
      </c>
      <c r="C23" s="313">
        <v>43619</v>
      </c>
      <c r="D23" s="68"/>
      <c r="E23" s="68" t="s">
        <v>93</v>
      </c>
      <c r="F23" s="68" t="s">
        <v>260</v>
      </c>
      <c r="G23" s="78">
        <v>201580.72</v>
      </c>
      <c r="H23" s="78"/>
      <c r="I23" s="230">
        <f t="shared" si="0"/>
        <v>3693825.5400000005</v>
      </c>
    </row>
    <row r="24" spans="1:9" x14ac:dyDescent="0.25">
      <c r="A24" s="176"/>
      <c r="B24" s="292" t="s">
        <v>228</v>
      </c>
      <c r="C24" s="313">
        <v>43619</v>
      </c>
      <c r="D24" s="68"/>
      <c r="E24" s="68"/>
      <c r="F24" s="68" t="s">
        <v>261</v>
      </c>
      <c r="G24" s="78">
        <v>626153.49</v>
      </c>
      <c r="H24" s="78"/>
      <c r="I24" s="230">
        <f t="shared" si="0"/>
        <v>4319979.03</v>
      </c>
    </row>
    <row r="25" spans="1:9" x14ac:dyDescent="0.25">
      <c r="A25" s="176"/>
      <c r="B25" s="292" t="s">
        <v>40</v>
      </c>
      <c r="C25" s="313">
        <v>43649</v>
      </c>
      <c r="D25" s="68"/>
      <c r="E25" s="68" t="s">
        <v>92</v>
      </c>
      <c r="F25" s="68" t="s">
        <v>262</v>
      </c>
      <c r="G25" s="78">
        <v>160667.1</v>
      </c>
      <c r="H25" s="78"/>
      <c r="I25" s="230">
        <f t="shared" si="0"/>
        <v>4480646.13</v>
      </c>
    </row>
    <row r="26" spans="1:9" x14ac:dyDescent="0.25">
      <c r="A26" s="176"/>
      <c r="B26" s="292" t="s">
        <v>40</v>
      </c>
      <c r="C26" s="313">
        <v>43649</v>
      </c>
      <c r="D26" s="68"/>
      <c r="E26" s="68" t="s">
        <v>98</v>
      </c>
      <c r="F26" s="68" t="s">
        <v>263</v>
      </c>
      <c r="G26" s="78">
        <v>92408.13</v>
      </c>
      <c r="H26" s="78"/>
      <c r="I26" s="230">
        <f t="shared" si="0"/>
        <v>4573054.26</v>
      </c>
    </row>
    <row r="27" spans="1:9" x14ac:dyDescent="0.25">
      <c r="A27" s="176"/>
      <c r="B27" s="292" t="s">
        <v>41</v>
      </c>
      <c r="C27" s="313">
        <v>43649</v>
      </c>
      <c r="D27" s="68"/>
      <c r="E27" s="68"/>
      <c r="F27" s="68" t="s">
        <v>264</v>
      </c>
      <c r="G27" s="78">
        <v>150000</v>
      </c>
      <c r="H27" s="78"/>
      <c r="I27" s="230">
        <f t="shared" si="0"/>
        <v>4723054.26</v>
      </c>
    </row>
    <row r="28" spans="1:9" x14ac:dyDescent="0.25">
      <c r="A28" s="176"/>
      <c r="B28" s="292" t="s">
        <v>42</v>
      </c>
      <c r="C28" s="313">
        <v>43680</v>
      </c>
      <c r="D28" s="68" t="s">
        <v>265</v>
      </c>
      <c r="E28" s="68" t="s">
        <v>102</v>
      </c>
      <c r="F28" s="68" t="s">
        <v>266</v>
      </c>
      <c r="G28" s="78"/>
      <c r="H28" s="78">
        <v>922885</v>
      </c>
      <c r="I28" s="230">
        <f t="shared" si="0"/>
        <v>3800169.26</v>
      </c>
    </row>
    <row r="29" spans="1:9" x14ac:dyDescent="0.25">
      <c r="A29" s="176"/>
      <c r="B29" s="292" t="s">
        <v>40</v>
      </c>
      <c r="C29" s="313">
        <v>43680</v>
      </c>
      <c r="D29" s="68"/>
      <c r="E29" s="68" t="s">
        <v>267</v>
      </c>
      <c r="F29" s="68" t="s">
        <v>268</v>
      </c>
      <c r="G29" s="78">
        <v>55932.62</v>
      </c>
      <c r="H29" s="78"/>
      <c r="I29" s="230">
        <f t="shared" si="0"/>
        <v>3856101.88</v>
      </c>
    </row>
    <row r="30" spans="1:9" x14ac:dyDescent="0.25">
      <c r="A30" s="176"/>
      <c r="B30" s="292" t="s">
        <v>40</v>
      </c>
      <c r="C30" s="313">
        <v>43680</v>
      </c>
      <c r="D30" s="68"/>
      <c r="E30" s="68" t="s">
        <v>99</v>
      </c>
      <c r="F30" s="68" t="s">
        <v>269</v>
      </c>
      <c r="G30" s="78">
        <v>161010</v>
      </c>
      <c r="H30" s="78"/>
      <c r="I30" s="230">
        <f t="shared" si="0"/>
        <v>4017111.88</v>
      </c>
    </row>
    <row r="31" spans="1:9" x14ac:dyDescent="0.25">
      <c r="A31" s="176"/>
      <c r="B31" s="292" t="s">
        <v>40</v>
      </c>
      <c r="C31" s="313">
        <v>43680</v>
      </c>
      <c r="D31" s="68"/>
      <c r="E31" s="68" t="s">
        <v>88</v>
      </c>
      <c r="F31" s="68" t="s">
        <v>270</v>
      </c>
      <c r="G31" s="78">
        <v>134705</v>
      </c>
      <c r="H31" s="78"/>
      <c r="I31" s="230">
        <f t="shared" si="0"/>
        <v>4151816.88</v>
      </c>
    </row>
    <row r="32" spans="1:9" x14ac:dyDescent="0.25">
      <c r="A32" s="176"/>
      <c r="B32" s="292" t="s">
        <v>40</v>
      </c>
      <c r="C32" s="313">
        <v>43680</v>
      </c>
      <c r="D32" s="68"/>
      <c r="E32" s="68" t="s">
        <v>73</v>
      </c>
      <c r="F32" s="68" t="s">
        <v>271</v>
      </c>
      <c r="G32" s="78">
        <v>189771.64</v>
      </c>
      <c r="H32" s="78"/>
      <c r="I32" s="230">
        <f t="shared" si="0"/>
        <v>4341588.5199999996</v>
      </c>
    </row>
    <row r="33" spans="1:9" x14ac:dyDescent="0.25">
      <c r="A33" s="176"/>
      <c r="B33" s="292" t="s">
        <v>40</v>
      </c>
      <c r="C33" s="313">
        <v>43680</v>
      </c>
      <c r="D33" s="68"/>
      <c r="E33" s="68" t="s">
        <v>272</v>
      </c>
      <c r="F33" s="68" t="s">
        <v>273</v>
      </c>
      <c r="G33" s="78">
        <v>15613</v>
      </c>
      <c r="H33" s="78"/>
      <c r="I33" s="230">
        <f t="shared" si="0"/>
        <v>4357201.5199999996</v>
      </c>
    </row>
    <row r="34" spans="1:9" x14ac:dyDescent="0.25">
      <c r="A34" s="176"/>
      <c r="B34" s="292" t="s">
        <v>40</v>
      </c>
      <c r="C34" s="313">
        <v>43741</v>
      </c>
      <c r="D34" s="68"/>
      <c r="E34" s="68" t="s">
        <v>96</v>
      </c>
      <c r="F34" s="68" t="s">
        <v>274</v>
      </c>
      <c r="G34" s="78">
        <v>135373</v>
      </c>
      <c r="H34" s="78"/>
      <c r="I34" s="230">
        <f t="shared" si="0"/>
        <v>4492574.5199999996</v>
      </c>
    </row>
    <row r="35" spans="1:9" x14ac:dyDescent="0.25">
      <c r="A35" s="176"/>
      <c r="B35" s="292" t="s">
        <v>40</v>
      </c>
      <c r="C35" s="313">
        <v>43741</v>
      </c>
      <c r="D35" s="68"/>
      <c r="E35" s="68" t="s">
        <v>97</v>
      </c>
      <c r="F35" s="68" t="s">
        <v>275</v>
      </c>
      <c r="G35" s="78">
        <v>156707</v>
      </c>
      <c r="H35" s="78"/>
      <c r="I35" s="230">
        <f t="shared" si="0"/>
        <v>4649281.5199999996</v>
      </c>
    </row>
    <row r="36" spans="1:9" x14ac:dyDescent="0.25">
      <c r="A36" s="176"/>
      <c r="B36" s="292" t="s">
        <v>40</v>
      </c>
      <c r="C36" s="313">
        <v>43741</v>
      </c>
      <c r="D36" s="68"/>
      <c r="E36" s="68" t="s">
        <v>209</v>
      </c>
      <c r="F36" s="68" t="s">
        <v>276</v>
      </c>
      <c r="G36" s="78">
        <v>93001</v>
      </c>
      <c r="H36" s="78"/>
      <c r="I36" s="230">
        <f t="shared" si="0"/>
        <v>4742282.5199999996</v>
      </c>
    </row>
    <row r="37" spans="1:9" x14ac:dyDescent="0.25">
      <c r="A37" s="176"/>
      <c r="B37" s="292" t="s">
        <v>40</v>
      </c>
      <c r="C37" s="313">
        <v>43772</v>
      </c>
      <c r="D37" s="68"/>
      <c r="E37" s="68" t="s">
        <v>90</v>
      </c>
      <c r="F37" s="68" t="s">
        <v>277</v>
      </c>
      <c r="G37" s="78">
        <v>151912</v>
      </c>
      <c r="H37" s="78"/>
      <c r="I37" s="230">
        <f t="shared" si="0"/>
        <v>4894194.5199999996</v>
      </c>
    </row>
    <row r="38" spans="1:9" x14ac:dyDescent="0.25">
      <c r="A38" s="176"/>
      <c r="B38" s="292" t="s">
        <v>40</v>
      </c>
      <c r="C38" s="313">
        <v>43772</v>
      </c>
      <c r="D38" s="68"/>
      <c r="E38" s="68" t="s">
        <v>103</v>
      </c>
      <c r="F38" s="68" t="s">
        <v>211</v>
      </c>
      <c r="G38" s="78">
        <v>8293</v>
      </c>
      <c r="H38" s="78"/>
      <c r="I38" s="230">
        <f t="shared" si="0"/>
        <v>4902487.5199999996</v>
      </c>
    </row>
    <row r="39" spans="1:9" x14ac:dyDescent="0.25">
      <c r="A39" s="176"/>
      <c r="B39" s="292" t="s">
        <v>42</v>
      </c>
      <c r="C39" s="313">
        <v>43802</v>
      </c>
      <c r="D39" s="68" t="s">
        <v>278</v>
      </c>
      <c r="E39" s="68" t="s">
        <v>100</v>
      </c>
      <c r="F39" s="68" t="s">
        <v>101</v>
      </c>
      <c r="G39" s="78"/>
      <c r="H39" s="78">
        <v>3164111</v>
      </c>
      <c r="I39" s="230">
        <f t="shared" si="0"/>
        <v>1738376.5199999996</v>
      </c>
    </row>
    <row r="40" spans="1:9" x14ac:dyDescent="0.25">
      <c r="A40" s="176"/>
      <c r="B40" s="292" t="s">
        <v>42</v>
      </c>
      <c r="C40" s="313">
        <v>43802</v>
      </c>
      <c r="D40" s="68" t="s">
        <v>279</v>
      </c>
      <c r="E40" s="68" t="s">
        <v>102</v>
      </c>
      <c r="F40" s="68" t="s">
        <v>280</v>
      </c>
      <c r="G40" s="78"/>
      <c r="H40" s="78">
        <v>37015</v>
      </c>
      <c r="I40" s="230">
        <f t="shared" si="0"/>
        <v>1701361.5199999996</v>
      </c>
    </row>
    <row r="41" spans="1:9" x14ac:dyDescent="0.25">
      <c r="A41" s="176"/>
      <c r="B41" s="292" t="s">
        <v>42</v>
      </c>
      <c r="C41" s="313">
        <v>43802</v>
      </c>
      <c r="D41" s="68" t="s">
        <v>281</v>
      </c>
      <c r="E41" s="68" t="s">
        <v>102</v>
      </c>
      <c r="F41" s="68" t="s">
        <v>266</v>
      </c>
      <c r="G41" s="78"/>
      <c r="H41" s="78">
        <v>84380</v>
      </c>
      <c r="I41" s="230">
        <f t="shared" si="0"/>
        <v>1616981.5199999996</v>
      </c>
    </row>
    <row r="42" spans="1:9" x14ac:dyDescent="0.25">
      <c r="A42" s="176"/>
      <c r="B42" s="292" t="s">
        <v>40</v>
      </c>
      <c r="C42" s="313">
        <v>43802</v>
      </c>
      <c r="D42" s="68"/>
      <c r="E42" s="68" t="s">
        <v>208</v>
      </c>
      <c r="F42" s="68" t="s">
        <v>282</v>
      </c>
      <c r="G42" s="78">
        <v>92408.13</v>
      </c>
      <c r="H42" s="78"/>
      <c r="I42" s="230">
        <f t="shared" si="0"/>
        <v>1709389.6499999994</v>
      </c>
    </row>
    <row r="43" spans="1:9" x14ac:dyDescent="0.25">
      <c r="A43" s="176"/>
      <c r="B43" s="292" t="s">
        <v>40</v>
      </c>
      <c r="C43" s="313">
        <v>43802</v>
      </c>
      <c r="D43" s="68"/>
      <c r="E43" s="68" t="s">
        <v>71</v>
      </c>
      <c r="F43" s="68" t="s">
        <v>283</v>
      </c>
      <c r="G43" s="78">
        <v>3655</v>
      </c>
      <c r="H43" s="78"/>
      <c r="I43" s="230">
        <f t="shared" si="0"/>
        <v>1713044.6499999994</v>
      </c>
    </row>
    <row r="44" spans="1:9" ht="15.75" thickBot="1" x14ac:dyDescent="0.3">
      <c r="A44" s="176"/>
      <c r="B44" s="312" t="s">
        <v>40</v>
      </c>
      <c r="C44" s="314" t="s">
        <v>284</v>
      </c>
      <c r="D44" s="310"/>
      <c r="E44" s="310" t="s">
        <v>105</v>
      </c>
      <c r="F44" s="310" t="s">
        <v>285</v>
      </c>
      <c r="G44" s="308">
        <v>132536.92000000001</v>
      </c>
      <c r="H44" s="308"/>
      <c r="I44" s="311">
        <f t="shared" si="0"/>
        <v>1845581.5699999994</v>
      </c>
    </row>
    <row r="45" spans="1:9" x14ac:dyDescent="0.25">
      <c r="A45" s="176"/>
      <c r="B45" s="292" t="s">
        <v>40</v>
      </c>
      <c r="C45" s="313" t="s">
        <v>286</v>
      </c>
      <c r="D45" s="68"/>
      <c r="E45" s="68" t="s">
        <v>206</v>
      </c>
      <c r="F45" s="68" t="s">
        <v>287</v>
      </c>
      <c r="G45" s="78">
        <v>2993</v>
      </c>
      <c r="H45" s="78"/>
      <c r="I45" s="230">
        <f t="shared" si="0"/>
        <v>1848574.5699999994</v>
      </c>
    </row>
    <row r="46" spans="1:9" x14ac:dyDescent="0.25">
      <c r="A46" s="176"/>
      <c r="B46" s="292" t="s">
        <v>43</v>
      </c>
      <c r="C46" s="313" t="s">
        <v>288</v>
      </c>
      <c r="D46" s="68" t="s">
        <v>289</v>
      </c>
      <c r="E46" s="68" t="s">
        <v>107</v>
      </c>
      <c r="F46" s="68" t="s">
        <v>290</v>
      </c>
      <c r="G46" s="78"/>
      <c r="H46" s="78">
        <v>395000</v>
      </c>
      <c r="I46" s="230">
        <f t="shared" si="0"/>
        <v>1453574.5699999994</v>
      </c>
    </row>
    <row r="47" spans="1:9" x14ac:dyDescent="0.25">
      <c r="A47" s="176"/>
      <c r="B47" s="292" t="s">
        <v>44</v>
      </c>
      <c r="C47" s="313" t="s">
        <v>288</v>
      </c>
      <c r="D47" s="68"/>
      <c r="E47" s="68"/>
      <c r="F47" s="68" t="s">
        <v>255</v>
      </c>
      <c r="G47" s="78"/>
      <c r="H47" s="78">
        <v>303</v>
      </c>
      <c r="I47" s="230">
        <f t="shared" si="0"/>
        <v>1453271.5699999994</v>
      </c>
    </row>
    <row r="48" spans="1:9" x14ac:dyDescent="0.25">
      <c r="A48" s="176"/>
      <c r="B48" s="292" t="s">
        <v>43</v>
      </c>
      <c r="C48" s="313" t="s">
        <v>288</v>
      </c>
      <c r="D48" s="68" t="s">
        <v>291</v>
      </c>
      <c r="E48" s="68" t="s">
        <v>46</v>
      </c>
      <c r="F48" s="68" t="s">
        <v>292</v>
      </c>
      <c r="G48" s="78"/>
      <c r="H48" s="78">
        <v>336000</v>
      </c>
      <c r="I48" s="230">
        <f t="shared" si="0"/>
        <v>1117271.5699999994</v>
      </c>
    </row>
    <row r="49" spans="1:9" x14ac:dyDescent="0.25">
      <c r="A49" s="176"/>
      <c r="B49" s="292" t="s">
        <v>43</v>
      </c>
      <c r="C49" s="313" t="s">
        <v>288</v>
      </c>
      <c r="D49" s="68" t="s">
        <v>293</v>
      </c>
      <c r="E49" s="68" t="s">
        <v>215</v>
      </c>
      <c r="F49" s="68" t="s">
        <v>294</v>
      </c>
      <c r="G49" s="78"/>
      <c r="H49" s="78">
        <v>20000</v>
      </c>
      <c r="I49" s="230">
        <f t="shared" si="0"/>
        <v>1097271.5699999994</v>
      </c>
    </row>
    <row r="50" spans="1:9" x14ac:dyDescent="0.25">
      <c r="A50" s="176"/>
      <c r="B50" s="292" t="s">
        <v>43</v>
      </c>
      <c r="C50" s="313" t="s">
        <v>288</v>
      </c>
      <c r="D50" s="68" t="s">
        <v>295</v>
      </c>
      <c r="E50" s="68" t="s">
        <v>119</v>
      </c>
      <c r="F50" s="68" t="s">
        <v>296</v>
      </c>
      <c r="G50" s="78"/>
      <c r="H50" s="78">
        <v>728400</v>
      </c>
      <c r="I50" s="230">
        <f t="shared" si="0"/>
        <v>368871.56999999937</v>
      </c>
    </row>
    <row r="51" spans="1:9" x14ac:dyDescent="0.25">
      <c r="A51" s="176"/>
      <c r="B51" s="292" t="s">
        <v>43</v>
      </c>
      <c r="C51" s="313" t="s">
        <v>288</v>
      </c>
      <c r="D51" s="68" t="s">
        <v>297</v>
      </c>
      <c r="E51" s="68" t="s">
        <v>119</v>
      </c>
      <c r="F51" s="68" t="s">
        <v>298</v>
      </c>
      <c r="G51" s="78"/>
      <c r="H51" s="78">
        <v>45179</v>
      </c>
      <c r="I51" s="230">
        <f t="shared" si="0"/>
        <v>323692.56999999937</v>
      </c>
    </row>
    <row r="52" spans="1:9" x14ac:dyDescent="0.25">
      <c r="A52" s="176"/>
      <c r="B52" s="292" t="s">
        <v>44</v>
      </c>
      <c r="C52" s="313" t="s">
        <v>288</v>
      </c>
      <c r="D52" s="68" t="s">
        <v>299</v>
      </c>
      <c r="E52" s="68" t="s">
        <v>81</v>
      </c>
      <c r="F52" s="68" t="s">
        <v>300</v>
      </c>
      <c r="G52" s="78"/>
      <c r="H52" s="78">
        <v>320000</v>
      </c>
      <c r="I52" s="230">
        <f t="shared" si="0"/>
        <v>3692.5699999993667</v>
      </c>
    </row>
    <row r="53" spans="1:9" x14ac:dyDescent="0.25">
      <c r="A53" s="176"/>
      <c r="B53" s="292" t="s">
        <v>41</v>
      </c>
      <c r="C53" s="313" t="s">
        <v>301</v>
      </c>
      <c r="D53" s="68"/>
      <c r="E53" s="68"/>
      <c r="F53" s="68" t="s">
        <v>302</v>
      </c>
      <c r="G53" s="78">
        <v>694121</v>
      </c>
      <c r="H53" s="78"/>
      <c r="I53" s="230">
        <f t="shared" si="0"/>
        <v>697813.56999999937</v>
      </c>
    </row>
    <row r="54" spans="1:9" x14ac:dyDescent="0.25">
      <c r="A54" s="176"/>
      <c r="B54" s="292" t="s">
        <v>40</v>
      </c>
      <c r="C54" s="313" t="s">
        <v>303</v>
      </c>
      <c r="D54" s="68"/>
      <c r="E54" s="68" t="s">
        <v>104</v>
      </c>
      <c r="F54" s="68" t="s">
        <v>304</v>
      </c>
      <c r="G54" s="78">
        <v>21635</v>
      </c>
      <c r="H54" s="78"/>
      <c r="I54" s="230">
        <f t="shared" si="0"/>
        <v>719448.56999999937</v>
      </c>
    </row>
    <row r="55" spans="1:9" x14ac:dyDescent="0.25">
      <c r="A55" s="176"/>
      <c r="B55" s="292" t="s">
        <v>41</v>
      </c>
      <c r="C55" s="313" t="s">
        <v>305</v>
      </c>
      <c r="D55" s="68"/>
      <c r="E55" s="68"/>
      <c r="F55" s="68" t="s">
        <v>306</v>
      </c>
      <c r="G55" s="78">
        <v>138079.63</v>
      </c>
      <c r="H55" s="78"/>
      <c r="I55" s="230">
        <f t="shared" si="0"/>
        <v>857528.19999999937</v>
      </c>
    </row>
    <row r="56" spans="1:9" x14ac:dyDescent="0.25">
      <c r="A56" s="176"/>
      <c r="B56" s="292" t="s">
        <v>40</v>
      </c>
      <c r="C56" s="313" t="s">
        <v>305</v>
      </c>
      <c r="D56" s="68"/>
      <c r="E56" s="68" t="s">
        <v>307</v>
      </c>
      <c r="F56" s="68" t="s">
        <v>306</v>
      </c>
      <c r="G56" s="78">
        <v>4979</v>
      </c>
      <c r="H56" s="78"/>
      <c r="I56" s="230">
        <f t="shared" si="0"/>
        <v>862507.19999999937</v>
      </c>
    </row>
    <row r="57" spans="1:9" x14ac:dyDescent="0.25">
      <c r="A57" s="176"/>
      <c r="B57" s="292" t="s">
        <v>42</v>
      </c>
      <c r="C57" s="313" t="s">
        <v>308</v>
      </c>
      <c r="D57" s="68" t="s">
        <v>309</v>
      </c>
      <c r="E57" s="68" t="s">
        <v>310</v>
      </c>
      <c r="F57" s="68" t="s">
        <v>311</v>
      </c>
      <c r="G57" s="78"/>
      <c r="H57" s="78">
        <v>4000</v>
      </c>
      <c r="I57" s="230">
        <f t="shared" si="0"/>
        <v>858507.19999999937</v>
      </c>
    </row>
    <row r="58" spans="1:9" x14ac:dyDescent="0.25">
      <c r="A58" s="176"/>
      <c r="B58" s="292" t="s">
        <v>40</v>
      </c>
      <c r="C58" s="313" t="s">
        <v>312</v>
      </c>
      <c r="D58" s="68"/>
      <c r="E58" s="68" t="s">
        <v>86</v>
      </c>
      <c r="F58" s="68" t="s">
        <v>313</v>
      </c>
      <c r="G58" s="78">
        <v>160826.97</v>
      </c>
      <c r="H58" s="78"/>
      <c r="I58" s="230">
        <f t="shared" si="0"/>
        <v>1019334.1699999993</v>
      </c>
    </row>
    <row r="59" spans="1:9" x14ac:dyDescent="0.25">
      <c r="A59" s="176"/>
      <c r="B59" s="292" t="s">
        <v>40</v>
      </c>
      <c r="C59" s="313" t="s">
        <v>312</v>
      </c>
      <c r="D59" s="68"/>
      <c r="E59" s="68" t="s">
        <v>212</v>
      </c>
      <c r="F59" s="68" t="s">
        <v>314</v>
      </c>
      <c r="G59" s="78">
        <v>3986</v>
      </c>
      <c r="H59" s="78"/>
      <c r="I59" s="230">
        <f t="shared" si="0"/>
        <v>1023320.1699999993</v>
      </c>
    </row>
    <row r="60" spans="1:9" x14ac:dyDescent="0.25">
      <c r="A60" s="176"/>
      <c r="B60" s="292" t="s">
        <v>40</v>
      </c>
      <c r="C60" s="313" t="s">
        <v>312</v>
      </c>
      <c r="D60" s="68"/>
      <c r="E60" s="68" t="s">
        <v>204</v>
      </c>
      <c r="F60" s="68" t="s">
        <v>315</v>
      </c>
      <c r="G60" s="78">
        <v>170402.36</v>
      </c>
      <c r="H60" s="78"/>
      <c r="I60" s="230">
        <f t="shared" si="0"/>
        <v>1193722.5299999993</v>
      </c>
    </row>
    <row r="61" spans="1:9" x14ac:dyDescent="0.25">
      <c r="A61" s="176"/>
      <c r="B61" s="292" t="s">
        <v>40</v>
      </c>
      <c r="C61" s="313" t="s">
        <v>312</v>
      </c>
      <c r="D61" s="68"/>
      <c r="E61" s="68" t="s">
        <v>103</v>
      </c>
      <c r="F61" s="68" t="s">
        <v>316</v>
      </c>
      <c r="G61" s="78">
        <v>3000</v>
      </c>
      <c r="H61" s="78"/>
      <c r="I61" s="230">
        <f t="shared" si="0"/>
        <v>1196722.5299999993</v>
      </c>
    </row>
    <row r="62" spans="1:9" x14ac:dyDescent="0.25">
      <c r="A62" s="176"/>
      <c r="B62" s="292" t="s">
        <v>40</v>
      </c>
      <c r="C62" s="313" t="s">
        <v>317</v>
      </c>
      <c r="D62" s="68"/>
      <c r="E62" s="68" t="s">
        <v>95</v>
      </c>
      <c r="F62" s="68" t="s">
        <v>318</v>
      </c>
      <c r="G62" s="78">
        <v>168633.29</v>
      </c>
      <c r="H62" s="78"/>
      <c r="I62" s="230">
        <f t="shared" si="0"/>
        <v>1365355.8199999994</v>
      </c>
    </row>
    <row r="63" spans="1:9" x14ac:dyDescent="0.25">
      <c r="A63" s="176"/>
      <c r="B63" s="292" t="s">
        <v>40</v>
      </c>
      <c r="C63" s="313" t="s">
        <v>317</v>
      </c>
      <c r="D63" s="68"/>
      <c r="E63" s="68" t="s">
        <v>319</v>
      </c>
      <c r="F63" s="68" t="s">
        <v>320</v>
      </c>
      <c r="G63" s="78">
        <v>159165.46</v>
      </c>
      <c r="H63" s="78"/>
      <c r="I63" s="230">
        <f t="shared" si="0"/>
        <v>1524521.2799999993</v>
      </c>
    </row>
    <row r="64" spans="1:9" x14ac:dyDescent="0.25">
      <c r="A64" s="176"/>
      <c r="B64" s="292" t="s">
        <v>40</v>
      </c>
      <c r="C64" s="313" t="s">
        <v>321</v>
      </c>
      <c r="D64" s="68"/>
      <c r="E64" s="68" t="s">
        <v>74</v>
      </c>
      <c r="F64" s="68" t="s">
        <v>322</v>
      </c>
      <c r="G64" s="78">
        <v>138028.13</v>
      </c>
      <c r="H64" s="78"/>
      <c r="I64" s="230">
        <f t="shared" si="0"/>
        <v>1662549.4099999992</v>
      </c>
    </row>
    <row r="65" spans="1:11" ht="15.75" thickBot="1" x14ac:dyDescent="0.3">
      <c r="A65" s="176"/>
      <c r="B65" s="292" t="s">
        <v>41</v>
      </c>
      <c r="C65" s="313" t="s">
        <v>321</v>
      </c>
      <c r="D65" s="68"/>
      <c r="E65" s="68"/>
      <c r="F65" s="68" t="s">
        <v>323</v>
      </c>
      <c r="G65" s="78">
        <v>205000</v>
      </c>
      <c r="H65" s="78"/>
      <c r="I65" s="230">
        <f t="shared" si="0"/>
        <v>1867549.4099999992</v>
      </c>
    </row>
    <row r="66" spans="1:11" ht="15.75" thickBot="1" x14ac:dyDescent="0.3">
      <c r="A66" s="193"/>
      <c r="B66" s="194"/>
      <c r="C66" s="195"/>
      <c r="D66" s="196"/>
      <c r="E66" s="196"/>
      <c r="F66" s="196"/>
      <c r="G66" s="250">
        <f>SUM(G5:G65)</f>
        <v>7251450.6799999997</v>
      </c>
      <c r="H66" s="250">
        <f>SUM(H5:H65)</f>
        <v>9197232.0399999991</v>
      </c>
      <c r="I66" s="251">
        <f>+I65</f>
        <v>1867549.4099999992</v>
      </c>
      <c r="K66" s="216" t="s">
        <v>3</v>
      </c>
    </row>
    <row r="67" spans="1:11" ht="15.75" thickBot="1" x14ac:dyDescent="0.3">
      <c r="B67" s="200"/>
      <c r="C67" s="201"/>
      <c r="D67" s="202"/>
      <c r="E67" s="202"/>
      <c r="F67" s="202"/>
      <c r="G67" s="202"/>
      <c r="H67" s="202"/>
      <c r="I67" s="203"/>
    </row>
    <row r="68" spans="1:11" ht="15.75" thickBot="1" x14ac:dyDescent="0.3">
      <c r="B68" s="200"/>
      <c r="C68" s="201"/>
      <c r="D68" s="202"/>
      <c r="E68" s="202"/>
      <c r="F68" s="202"/>
      <c r="G68" s="204" t="s">
        <v>76</v>
      </c>
      <c r="H68" s="205" t="s">
        <v>77</v>
      </c>
      <c r="I68" s="203"/>
    </row>
    <row r="69" spans="1:11" ht="15.75" thickBot="1" x14ac:dyDescent="0.3">
      <c r="B69" s="200"/>
      <c r="C69" s="201"/>
      <c r="D69" s="202"/>
      <c r="E69" s="202"/>
      <c r="F69" s="202"/>
      <c r="G69" s="206">
        <f>+I66</f>
        <v>1867549.4099999992</v>
      </c>
      <c r="H69" s="206">
        <v>1867549.41</v>
      </c>
      <c r="I69" s="203"/>
    </row>
    <row r="70" spans="1:11" ht="15.75" thickBot="1" x14ac:dyDescent="0.3">
      <c r="B70" s="200"/>
      <c r="C70" s="201"/>
      <c r="D70" s="202"/>
      <c r="E70" s="202"/>
      <c r="F70" s="207" t="s">
        <v>78</v>
      </c>
      <c r="G70" s="208">
        <f>+G69</f>
        <v>1867549.4099999992</v>
      </c>
      <c r="H70" s="209">
        <f>+H69</f>
        <v>1867549.41</v>
      </c>
      <c r="I70" s="203"/>
    </row>
    <row r="71" spans="1:11" ht="15.75" thickBot="1" x14ac:dyDescent="0.3">
      <c r="B71" s="212"/>
      <c r="C71" s="213"/>
      <c r="D71" s="202"/>
      <c r="E71" s="202"/>
      <c r="F71" s="202"/>
      <c r="G71" s="202"/>
      <c r="H71" s="202"/>
      <c r="I71" s="203"/>
    </row>
    <row r="72" spans="1:11" x14ac:dyDescent="0.25">
      <c r="B72" s="252" t="s">
        <v>79</v>
      </c>
      <c r="C72" s="201"/>
      <c r="D72" s="202"/>
      <c r="E72" s="202"/>
      <c r="F72" s="202"/>
      <c r="G72" s="202"/>
      <c r="H72" s="202"/>
      <c r="I72" s="203"/>
    </row>
    <row r="73" spans="1:11" x14ac:dyDescent="0.25">
      <c r="B73" s="252" t="s">
        <v>205</v>
      </c>
      <c r="C73" s="201"/>
      <c r="D73" s="202"/>
      <c r="E73" s="202"/>
      <c r="F73" s="202"/>
      <c r="G73" s="202"/>
      <c r="H73" s="202"/>
      <c r="I73" s="203"/>
    </row>
    <row r="74" spans="1:11" ht="15.75" thickBot="1" x14ac:dyDescent="0.3">
      <c r="B74" s="212"/>
      <c r="C74" s="213"/>
      <c r="D74" s="210"/>
      <c r="E74" s="210"/>
      <c r="F74" s="210"/>
      <c r="G74" s="210"/>
      <c r="H74" s="210"/>
      <c r="I74" s="214"/>
    </row>
    <row r="76" spans="1:11" s="199" customFormat="1" x14ac:dyDescent="0.25">
      <c r="C76" s="215"/>
      <c r="H76" s="216" t="s">
        <v>3</v>
      </c>
      <c r="J76" s="183"/>
      <c r="K76" s="183"/>
    </row>
    <row r="77" spans="1:11" s="199" customFormat="1" x14ac:dyDescent="0.25">
      <c r="C77" s="215"/>
      <c r="G77" s="253">
        <f>+G70-H70</f>
        <v>0</v>
      </c>
      <c r="J77" s="183"/>
      <c r="K77" s="183"/>
    </row>
    <row r="78" spans="1:11" s="199" customFormat="1" x14ac:dyDescent="0.25">
      <c r="C78" s="215"/>
      <c r="G78" s="216" t="s">
        <v>3</v>
      </c>
      <c r="H78" s="254" t="s">
        <v>3</v>
      </c>
      <c r="J78" s="183"/>
      <c r="K78" s="183"/>
    </row>
  </sheetData>
  <pageMargins left="0.23" right="0.19685039370078741" top="0.94488188976377963" bottom="0.74803149606299213" header="0.39370078740157483" footer="0.78740157480314965"/>
  <pageSetup scale="75" orientation="landscape" horizontalDpi="4294967294" r:id="rId1"/>
  <headerFooter>
    <oddHeader xml:space="preserve">&amp;C&amp;"Arial,Negrita"&amp;12 CONDOMINIO VISTAS A LA COLINA
Conciliacion Bancaria ¢ BAC 933524464
Marzo   31  de 2019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pane xSplit="1" ySplit="1" topLeftCell="B17" activePane="bottomRight" state="frozenSplit"/>
      <selection activeCell="F25" sqref="F25"/>
      <selection pane="topRight" activeCell="F25" sqref="F25"/>
      <selection pane="bottomLeft" activeCell="F25" sqref="F25"/>
      <selection pane="bottomRight" activeCell="D24" sqref="D24"/>
    </sheetView>
  </sheetViews>
  <sheetFormatPr baseColWidth="10" defaultColWidth="11.42578125" defaultRowHeight="15" x14ac:dyDescent="0.25"/>
  <cols>
    <col min="1" max="1" width="4.85546875" style="199" customWidth="1"/>
    <col min="2" max="2" width="13.7109375" style="199" customWidth="1"/>
    <col min="3" max="3" width="15.140625" style="215" customWidth="1"/>
    <col min="4" max="4" width="16.42578125" style="199" customWidth="1"/>
    <col min="5" max="5" width="32" style="199" customWidth="1"/>
    <col min="6" max="6" width="55" style="199" customWidth="1"/>
    <col min="7" max="7" width="13" style="199" customWidth="1"/>
    <col min="8" max="8" width="11.5703125" style="199" customWidth="1"/>
    <col min="9" max="9" width="12.7109375" style="199" customWidth="1"/>
    <col min="10" max="10" width="7" style="183" customWidth="1"/>
    <col min="11" max="11" width="13.140625" style="183" bestFit="1" customWidth="1"/>
    <col min="12" max="16384" width="11.42578125" style="183"/>
  </cols>
  <sheetData>
    <row r="1" spans="1:11" s="175" customFormat="1" ht="15.75" thickBot="1" x14ac:dyDescent="0.3">
      <c r="A1" s="171"/>
      <c r="B1" s="172" t="s">
        <v>27</v>
      </c>
      <c r="C1" s="173" t="s">
        <v>28</v>
      </c>
      <c r="D1" s="173" t="s">
        <v>29</v>
      </c>
      <c r="E1" s="173" t="s">
        <v>30</v>
      </c>
      <c r="F1" s="173" t="s">
        <v>31</v>
      </c>
      <c r="G1" s="173" t="s">
        <v>32</v>
      </c>
      <c r="H1" s="173" t="s">
        <v>33</v>
      </c>
      <c r="I1" s="174" t="s">
        <v>34</v>
      </c>
    </row>
    <row r="2" spans="1:11" x14ac:dyDescent="0.25">
      <c r="A2" s="176"/>
      <c r="B2" s="184" t="s">
        <v>68</v>
      </c>
      <c r="C2" s="185"/>
      <c r="D2" s="187"/>
      <c r="E2" s="187"/>
      <c r="F2" s="187"/>
      <c r="G2" s="188"/>
      <c r="H2" s="188"/>
      <c r="I2" s="189" t="s">
        <v>3</v>
      </c>
    </row>
    <row r="3" spans="1:11" x14ac:dyDescent="0.25">
      <c r="B3" s="184" t="s">
        <v>83</v>
      </c>
      <c r="C3" s="185"/>
      <c r="D3" s="187"/>
      <c r="E3" s="187"/>
      <c r="F3" s="187"/>
      <c r="G3" s="188"/>
      <c r="H3" s="188"/>
      <c r="I3" s="189" t="s">
        <v>3</v>
      </c>
    </row>
    <row r="4" spans="1:11" x14ac:dyDescent="0.25">
      <c r="A4" s="176"/>
      <c r="B4" s="184" t="s">
        <v>111</v>
      </c>
      <c r="C4" s="185"/>
      <c r="D4" s="187"/>
      <c r="E4" s="187"/>
      <c r="F4" s="187" t="s">
        <v>112</v>
      </c>
      <c r="G4" s="188"/>
      <c r="H4" s="188"/>
      <c r="I4" s="189">
        <v>1104.75</v>
      </c>
      <c r="K4" s="232" t="s">
        <v>3</v>
      </c>
    </row>
    <row r="5" spans="1:11" x14ac:dyDescent="0.25">
      <c r="A5" s="202"/>
      <c r="B5" s="292" t="s">
        <v>228</v>
      </c>
      <c r="C5" s="313">
        <v>43468</v>
      </c>
      <c r="D5" s="68"/>
      <c r="E5" s="68"/>
      <c r="F5" s="68" t="s">
        <v>233</v>
      </c>
      <c r="G5" s="78">
        <v>2000</v>
      </c>
      <c r="H5" s="78"/>
      <c r="I5" s="230">
        <f>+I4+G5-H5</f>
        <v>3104.75</v>
      </c>
      <c r="K5" s="232"/>
    </row>
    <row r="6" spans="1:11" x14ac:dyDescent="0.25">
      <c r="A6" s="202"/>
      <c r="B6" s="292" t="s">
        <v>43</v>
      </c>
      <c r="C6" s="313">
        <v>43558</v>
      </c>
      <c r="D6" s="68" t="s">
        <v>324</v>
      </c>
      <c r="E6" s="68" t="s">
        <v>117</v>
      </c>
      <c r="F6" s="68" t="s">
        <v>325</v>
      </c>
      <c r="G6" s="78"/>
      <c r="H6" s="78">
        <v>431.66</v>
      </c>
      <c r="I6" s="230">
        <f t="shared" ref="I6:I19" si="0">+I5+G6-H6</f>
        <v>2673.09</v>
      </c>
      <c r="K6" s="232"/>
    </row>
    <row r="7" spans="1:11" ht="23.25" x14ac:dyDescent="0.25">
      <c r="A7" s="202"/>
      <c r="B7" s="292" t="s">
        <v>43</v>
      </c>
      <c r="C7" s="313">
        <v>43558</v>
      </c>
      <c r="D7" s="68" t="s">
        <v>326</v>
      </c>
      <c r="E7" s="68" t="s">
        <v>118</v>
      </c>
      <c r="F7" s="316" t="s">
        <v>327</v>
      </c>
      <c r="G7" s="78"/>
      <c r="H7" s="78">
        <v>245</v>
      </c>
      <c r="I7" s="230">
        <f t="shared" si="0"/>
        <v>2428.09</v>
      </c>
      <c r="K7" s="232"/>
    </row>
    <row r="8" spans="1:11" x14ac:dyDescent="0.25">
      <c r="A8" s="202"/>
      <c r="B8" s="292" t="s">
        <v>42</v>
      </c>
      <c r="C8" s="313">
        <v>43558</v>
      </c>
      <c r="D8" s="68" t="s">
        <v>328</v>
      </c>
      <c r="E8" s="68" t="s">
        <v>329</v>
      </c>
      <c r="F8" s="68" t="s">
        <v>330</v>
      </c>
      <c r="G8" s="78"/>
      <c r="H8" s="78">
        <v>378</v>
      </c>
      <c r="I8" s="230">
        <f t="shared" si="0"/>
        <v>2050.09</v>
      </c>
      <c r="K8" s="232"/>
    </row>
    <row r="9" spans="1:11" x14ac:dyDescent="0.25">
      <c r="A9" s="202"/>
      <c r="B9" s="292" t="s">
        <v>40</v>
      </c>
      <c r="C9" s="313">
        <v>43588</v>
      </c>
      <c r="D9" s="68"/>
      <c r="E9" s="68" t="s">
        <v>115</v>
      </c>
      <c r="F9" s="68" t="s">
        <v>331</v>
      </c>
      <c r="G9" s="78">
        <v>289.91000000000003</v>
      </c>
      <c r="H9" s="78"/>
      <c r="I9" s="230">
        <f t="shared" si="0"/>
        <v>2340</v>
      </c>
      <c r="K9" s="232"/>
    </row>
    <row r="10" spans="1:11" x14ac:dyDescent="0.25">
      <c r="A10" s="202"/>
      <c r="B10" s="292" t="s">
        <v>228</v>
      </c>
      <c r="C10" s="313">
        <v>43588</v>
      </c>
      <c r="D10" s="68"/>
      <c r="E10" s="68"/>
      <c r="F10" s="68" t="s">
        <v>332</v>
      </c>
      <c r="G10" s="78">
        <v>295</v>
      </c>
      <c r="H10" s="78"/>
      <c r="I10" s="230">
        <f t="shared" si="0"/>
        <v>2635</v>
      </c>
      <c r="K10" s="232"/>
    </row>
    <row r="11" spans="1:11" x14ac:dyDescent="0.25">
      <c r="A11" s="202"/>
      <c r="B11" s="292" t="s">
        <v>40</v>
      </c>
      <c r="C11" s="313">
        <v>43588</v>
      </c>
      <c r="D11" s="68"/>
      <c r="E11" s="68" t="s">
        <v>113</v>
      </c>
      <c r="F11" s="68" t="s">
        <v>333</v>
      </c>
      <c r="G11" s="78">
        <v>232</v>
      </c>
      <c r="H11" s="78"/>
      <c r="I11" s="230">
        <f t="shared" si="0"/>
        <v>2867</v>
      </c>
      <c r="K11" s="232"/>
    </row>
    <row r="12" spans="1:11" x14ac:dyDescent="0.25">
      <c r="A12" s="202"/>
      <c r="B12" s="292" t="s">
        <v>40</v>
      </c>
      <c r="C12" s="313">
        <v>43588</v>
      </c>
      <c r="D12" s="68"/>
      <c r="E12" s="68" t="s">
        <v>114</v>
      </c>
      <c r="F12" s="68" t="s">
        <v>334</v>
      </c>
      <c r="G12" s="78">
        <v>153.01</v>
      </c>
      <c r="H12" s="78"/>
      <c r="I12" s="230">
        <f t="shared" si="0"/>
        <v>3020.01</v>
      </c>
      <c r="K12" s="232"/>
    </row>
    <row r="13" spans="1:11" x14ac:dyDescent="0.25">
      <c r="A13" s="202"/>
      <c r="B13" s="292" t="s">
        <v>41</v>
      </c>
      <c r="C13" s="313">
        <v>43649</v>
      </c>
      <c r="D13" s="68"/>
      <c r="E13" s="68"/>
      <c r="F13" s="68" t="s">
        <v>335</v>
      </c>
      <c r="G13" s="78">
        <v>337.12</v>
      </c>
      <c r="H13" s="78"/>
      <c r="I13" s="230">
        <f t="shared" si="0"/>
        <v>3357.13</v>
      </c>
      <c r="K13" s="232"/>
    </row>
    <row r="14" spans="1:11" x14ac:dyDescent="0.25">
      <c r="A14" s="202"/>
      <c r="B14" s="292" t="s">
        <v>41</v>
      </c>
      <c r="C14" s="313">
        <v>43680</v>
      </c>
      <c r="D14" s="68"/>
      <c r="E14" s="68"/>
      <c r="F14" s="68" t="s">
        <v>336</v>
      </c>
      <c r="G14" s="78">
        <v>746.61</v>
      </c>
      <c r="H14" s="78"/>
      <c r="I14" s="230">
        <f t="shared" si="0"/>
        <v>4103.74</v>
      </c>
      <c r="K14" s="232"/>
    </row>
    <row r="15" spans="1:11" x14ac:dyDescent="0.25">
      <c r="A15" s="202"/>
      <c r="B15" s="292" t="s">
        <v>43</v>
      </c>
      <c r="C15" s="313" t="s">
        <v>288</v>
      </c>
      <c r="D15" s="68" t="s">
        <v>337</v>
      </c>
      <c r="E15" s="68" t="s">
        <v>108</v>
      </c>
      <c r="F15" s="68" t="s">
        <v>338</v>
      </c>
      <c r="G15" s="78"/>
      <c r="H15" s="78">
        <v>2251.2800000000002</v>
      </c>
      <c r="I15" s="230">
        <f t="shared" si="0"/>
        <v>1852.4599999999996</v>
      </c>
      <c r="K15" s="232"/>
    </row>
    <row r="16" spans="1:11" x14ac:dyDescent="0.25">
      <c r="A16" s="202"/>
      <c r="B16" s="292" t="s">
        <v>43</v>
      </c>
      <c r="C16" s="313" t="s">
        <v>288</v>
      </c>
      <c r="D16" s="68" t="s">
        <v>339</v>
      </c>
      <c r="E16" s="68" t="s">
        <v>117</v>
      </c>
      <c r="F16" s="68" t="s">
        <v>340</v>
      </c>
      <c r="G16" s="78"/>
      <c r="H16" s="78">
        <v>160</v>
      </c>
      <c r="I16" s="230">
        <f t="shared" si="0"/>
        <v>1692.4599999999996</v>
      </c>
      <c r="K16" s="232"/>
    </row>
    <row r="17" spans="1:11" x14ac:dyDescent="0.25">
      <c r="A17" s="202"/>
      <c r="B17" s="292" t="s">
        <v>43</v>
      </c>
      <c r="C17" s="313" t="s">
        <v>288</v>
      </c>
      <c r="D17" s="68" t="s">
        <v>341</v>
      </c>
      <c r="E17" s="68" t="s">
        <v>110</v>
      </c>
      <c r="F17" s="68" t="s">
        <v>342</v>
      </c>
      <c r="G17" s="78"/>
      <c r="H17" s="78">
        <v>466</v>
      </c>
      <c r="I17" s="230">
        <f t="shared" si="0"/>
        <v>1226.4599999999996</v>
      </c>
      <c r="K17" s="232"/>
    </row>
    <row r="18" spans="1:11" x14ac:dyDescent="0.25">
      <c r="A18" s="202"/>
      <c r="B18" s="292" t="s">
        <v>43</v>
      </c>
      <c r="C18" s="313" t="s">
        <v>288</v>
      </c>
      <c r="D18" s="68" t="s">
        <v>343</v>
      </c>
      <c r="E18" s="68" t="s">
        <v>110</v>
      </c>
      <c r="F18" s="68" t="s">
        <v>344</v>
      </c>
      <c r="G18" s="78"/>
      <c r="H18" s="78">
        <v>500</v>
      </c>
      <c r="I18" s="230">
        <f t="shared" si="0"/>
        <v>726.45999999999958</v>
      </c>
      <c r="K18" s="232"/>
    </row>
    <row r="19" spans="1:11" ht="15.75" thickBot="1" x14ac:dyDescent="0.3">
      <c r="A19" s="202"/>
      <c r="B19" s="292" t="s">
        <v>42</v>
      </c>
      <c r="C19" s="313" t="s">
        <v>288</v>
      </c>
      <c r="D19" s="68" t="s">
        <v>345</v>
      </c>
      <c r="E19" s="68" t="s">
        <v>110</v>
      </c>
      <c r="F19" s="68" t="s">
        <v>346</v>
      </c>
      <c r="G19" s="78"/>
      <c r="H19" s="78">
        <v>600</v>
      </c>
      <c r="I19" s="230">
        <f t="shared" si="0"/>
        <v>126.45999999999958</v>
      </c>
      <c r="K19" s="232"/>
    </row>
    <row r="20" spans="1:11" ht="15.75" thickBot="1" x14ac:dyDescent="0.3">
      <c r="A20" s="193"/>
      <c r="B20" s="194" t="s">
        <v>120</v>
      </c>
      <c r="C20" s="195"/>
      <c r="D20" s="196"/>
      <c r="E20" s="196"/>
      <c r="F20" s="196"/>
      <c r="G20" s="197">
        <f>SUM(G5:G19)</f>
        <v>4053.65</v>
      </c>
      <c r="H20" s="197">
        <f>SUM(H5:H19)</f>
        <v>5031.9400000000005</v>
      </c>
      <c r="I20" s="198">
        <f>+I19</f>
        <v>126.45999999999958</v>
      </c>
    </row>
    <row r="21" spans="1:11" x14ac:dyDescent="0.25">
      <c r="B21" s="200"/>
      <c r="C21" s="201"/>
      <c r="D21" s="202"/>
      <c r="E21" s="202"/>
      <c r="F21" s="202"/>
      <c r="G21" s="202"/>
      <c r="H21" s="202"/>
      <c r="I21" s="203"/>
    </row>
    <row r="22" spans="1:11" ht="15.75" thickBot="1" x14ac:dyDescent="0.3">
      <c r="B22" s="200"/>
      <c r="C22" s="201"/>
      <c r="D22" s="202"/>
      <c r="E22" s="202"/>
      <c r="F22" s="202"/>
      <c r="G22" s="202"/>
      <c r="H22" s="202"/>
      <c r="I22" s="203"/>
      <c r="K22" s="232"/>
    </row>
    <row r="23" spans="1:11" ht="15.75" thickBot="1" x14ac:dyDescent="0.3">
      <c r="B23" s="200"/>
      <c r="C23" s="201"/>
      <c r="D23" s="202"/>
      <c r="E23" s="202"/>
      <c r="F23" s="233"/>
      <c r="G23" s="234" t="s">
        <v>76</v>
      </c>
      <c r="H23" s="235" t="s">
        <v>77</v>
      </c>
      <c r="I23" s="203"/>
    </row>
    <row r="24" spans="1:11" ht="15.75" thickBot="1" x14ac:dyDescent="0.3">
      <c r="B24" s="200"/>
      <c r="C24" s="201"/>
      <c r="D24" s="202"/>
      <c r="E24" s="202"/>
      <c r="F24" s="233"/>
      <c r="G24" s="236">
        <f>+I20</f>
        <v>126.45999999999958</v>
      </c>
      <c r="H24" s="236">
        <v>126.46</v>
      </c>
      <c r="I24" s="203"/>
      <c r="K24" s="232"/>
    </row>
    <row r="25" spans="1:11" ht="15.75" thickBot="1" x14ac:dyDescent="0.3">
      <c r="B25" s="200"/>
      <c r="C25" s="201"/>
      <c r="D25" s="202"/>
      <c r="E25" s="202"/>
      <c r="F25" s="237" t="s">
        <v>78</v>
      </c>
      <c r="G25" s="238">
        <f>+G24</f>
        <v>126.45999999999958</v>
      </c>
      <c r="H25" s="239">
        <f>+H24</f>
        <v>126.46</v>
      </c>
      <c r="I25" s="203"/>
    </row>
    <row r="26" spans="1:11" ht="15.75" thickBot="1" x14ac:dyDescent="0.3">
      <c r="B26" s="200"/>
      <c r="C26" s="201"/>
      <c r="D26" s="202"/>
      <c r="E26" s="202"/>
      <c r="F26" s="202"/>
      <c r="G26" s="202"/>
      <c r="H26" s="202"/>
      <c r="I26" s="203"/>
      <c r="K26" s="232"/>
    </row>
    <row r="27" spans="1:11" ht="15.75" thickBot="1" x14ac:dyDescent="0.3">
      <c r="B27" s="200"/>
      <c r="C27" s="201"/>
      <c r="D27" s="202"/>
      <c r="E27" s="202"/>
      <c r="F27" s="240" t="s">
        <v>218</v>
      </c>
      <c r="G27" s="241">
        <v>596.04</v>
      </c>
      <c r="H27" s="242">
        <f>+I20*G27</f>
        <v>75375.218399999751</v>
      </c>
      <c r="I27" s="203"/>
    </row>
    <row r="28" spans="1:11" x14ac:dyDescent="0.25">
      <c r="B28" s="200"/>
      <c r="C28" s="201"/>
      <c r="D28" s="202"/>
      <c r="E28" s="202"/>
      <c r="F28" s="202"/>
      <c r="G28" s="202"/>
      <c r="H28" s="245" t="s">
        <v>3</v>
      </c>
      <c r="I28" s="203"/>
    </row>
    <row r="29" spans="1:11" x14ac:dyDescent="0.25">
      <c r="B29" s="200"/>
      <c r="C29" s="201"/>
      <c r="D29" s="202"/>
      <c r="E29" s="211" t="s">
        <v>79</v>
      </c>
      <c r="F29" s="244"/>
      <c r="G29" s="202"/>
      <c r="H29" s="317" t="s">
        <v>3</v>
      </c>
      <c r="I29" s="203"/>
      <c r="K29" s="255"/>
    </row>
    <row r="30" spans="1:11" x14ac:dyDescent="0.25">
      <c r="B30" s="200"/>
      <c r="C30" s="201"/>
      <c r="D30" s="202"/>
      <c r="E30" s="211" t="s">
        <v>205</v>
      </c>
      <c r="F30" s="244"/>
      <c r="G30" s="202" t="s">
        <v>3</v>
      </c>
      <c r="H30" s="315" t="s">
        <v>3</v>
      </c>
      <c r="I30" s="203"/>
    </row>
    <row r="31" spans="1:11" x14ac:dyDescent="0.25">
      <c r="B31" s="200"/>
      <c r="C31" s="201"/>
      <c r="D31" s="202"/>
      <c r="E31" s="202"/>
      <c r="F31" s="202"/>
      <c r="G31" s="202"/>
      <c r="H31" s="256" t="s">
        <v>3</v>
      </c>
      <c r="I31" s="203"/>
    </row>
    <row r="32" spans="1:11" ht="15.75" thickBot="1" x14ac:dyDescent="0.3">
      <c r="B32" s="212"/>
      <c r="C32" s="213"/>
      <c r="D32" s="210"/>
      <c r="E32" s="210"/>
      <c r="F32" s="210"/>
      <c r="G32" s="210"/>
      <c r="H32" s="210"/>
      <c r="I32" s="214"/>
    </row>
    <row r="34" spans="8:8" x14ac:dyDescent="0.25">
      <c r="H34" s="190" t="s">
        <v>3</v>
      </c>
    </row>
    <row r="35" spans="8:8" x14ac:dyDescent="0.25">
      <c r="H35" s="247" t="s">
        <v>3</v>
      </c>
    </row>
    <row r="36" spans="8:8" x14ac:dyDescent="0.25">
      <c r="H36" s="247" t="s">
        <v>3</v>
      </c>
    </row>
  </sheetData>
  <pageMargins left="0.23622047244094491" right="0.19685039370078741" top="1.3385826771653544" bottom="0.23622047244094491" header="0.6692913385826772" footer="0.31496062992125984"/>
  <pageSetup scale="75" orientation="landscape" horizontalDpi="4294967294" r:id="rId1"/>
  <headerFooter>
    <oddHeader xml:space="preserve">&amp;C&amp;"Arial,Negrita"&amp;12 CONDOMINIO VISTAS A LA COLINA
Conciliacion Bancaria$ 933524456 BAC 
Marzo  31  de 2019 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xSplit="5" ySplit="1" topLeftCell="F50" activePane="bottomRight" state="frozenSplit"/>
      <selection pane="topRight" activeCell="H1" sqref="H1"/>
      <selection pane="bottomLeft" activeCell="A2" sqref="A2"/>
      <selection pane="bottomRight" activeCell="G63" sqref="G63"/>
    </sheetView>
  </sheetViews>
  <sheetFormatPr baseColWidth="10" defaultColWidth="11.42578125" defaultRowHeight="15" x14ac:dyDescent="0.25"/>
  <cols>
    <col min="1" max="1" width="3" style="270" customWidth="1"/>
    <col min="2" max="2" width="2.140625" style="270" customWidth="1"/>
    <col min="3" max="3" width="2.7109375" style="270" customWidth="1"/>
    <col min="4" max="4" width="2.140625" style="270" customWidth="1"/>
    <col min="5" max="5" width="27.28515625" style="270" customWidth="1"/>
    <col min="6" max="6" width="17.42578125" style="199" customWidth="1"/>
    <col min="7" max="7" width="14.28515625" style="199" customWidth="1"/>
    <col min="8" max="8" width="12.42578125" style="199" customWidth="1"/>
    <col min="9" max="9" width="13.5703125" style="199" customWidth="1"/>
    <col min="10" max="16384" width="11.42578125" style="183"/>
  </cols>
  <sheetData>
    <row r="1" spans="1:9" s="175" customFormat="1" ht="15.75" thickBot="1" x14ac:dyDescent="0.3">
      <c r="A1" s="271"/>
      <c r="B1" s="172"/>
      <c r="C1" s="173"/>
      <c r="D1" s="173"/>
      <c r="E1" s="173"/>
      <c r="F1" s="173" t="s">
        <v>148</v>
      </c>
      <c r="G1" s="173" t="s">
        <v>202</v>
      </c>
      <c r="H1" s="173" t="s">
        <v>220</v>
      </c>
      <c r="I1" s="174" t="s">
        <v>1</v>
      </c>
    </row>
    <row r="2" spans="1:9" x14ac:dyDescent="0.25">
      <c r="A2" s="176"/>
      <c r="B2" s="184"/>
      <c r="C2" s="187" t="s">
        <v>149</v>
      </c>
      <c r="D2" s="187"/>
      <c r="E2" s="187"/>
      <c r="F2" s="192"/>
      <c r="G2" s="192"/>
      <c r="H2" s="192"/>
      <c r="I2" s="230"/>
    </row>
    <row r="3" spans="1:9" x14ac:dyDescent="0.25">
      <c r="A3" s="176"/>
      <c r="B3" s="184"/>
      <c r="C3" s="187"/>
      <c r="D3" s="187" t="s">
        <v>150</v>
      </c>
      <c r="E3" s="187"/>
      <c r="F3" s="192">
        <v>9980919.0399999991</v>
      </c>
      <c r="G3" s="192">
        <v>9980919.0399999991</v>
      </c>
      <c r="H3" s="192">
        <v>9980919.0399999991</v>
      </c>
      <c r="I3" s="230">
        <f>SUM(F3:H3)</f>
        <v>29942757.119999997</v>
      </c>
    </row>
    <row r="4" spans="1:9" x14ac:dyDescent="0.25">
      <c r="A4" s="176"/>
      <c r="B4" s="184"/>
      <c r="C4" s="187"/>
      <c r="D4" s="187" t="s">
        <v>151</v>
      </c>
      <c r="E4" s="187"/>
      <c r="F4" s="192">
        <v>1340944</v>
      </c>
      <c r="G4" s="192">
        <v>2122750</v>
      </c>
      <c r="H4" s="192">
        <v>2173609</v>
      </c>
      <c r="I4" s="230">
        <f t="shared" ref="I4:I5" si="0">SUM(F4:H4)</f>
        <v>5637303</v>
      </c>
    </row>
    <row r="5" spans="1:9" ht="15.75" thickBot="1" x14ac:dyDescent="0.3">
      <c r="A5" s="176"/>
      <c r="B5" s="184"/>
      <c r="C5" s="187"/>
      <c r="D5" s="187" t="s">
        <v>152</v>
      </c>
      <c r="E5" s="187"/>
      <c r="F5" s="192">
        <v>-537847.63</v>
      </c>
      <c r="G5" s="192">
        <v>-604715.54</v>
      </c>
      <c r="H5" s="192">
        <v>-587612.68999999994</v>
      </c>
      <c r="I5" s="230">
        <f t="shared" si="0"/>
        <v>-1730175.8599999999</v>
      </c>
    </row>
    <row r="6" spans="1:9" ht="15.75" thickBot="1" x14ac:dyDescent="0.3">
      <c r="A6" s="176"/>
      <c r="B6" s="194"/>
      <c r="C6" s="196" t="s">
        <v>153</v>
      </c>
      <c r="D6" s="196"/>
      <c r="E6" s="196"/>
      <c r="F6" s="197">
        <f>SUM(F3:F5)</f>
        <v>10784015.409999998</v>
      </c>
      <c r="G6" s="197">
        <f>SUM(G3:G5)</f>
        <v>11498953.5</v>
      </c>
      <c r="H6" s="197">
        <f>SUM(H3:H5)</f>
        <v>11566915.35</v>
      </c>
      <c r="I6" s="198">
        <f>SUM(I3:I5)</f>
        <v>33849884.259999998</v>
      </c>
    </row>
    <row r="7" spans="1:9" ht="21.75" customHeight="1" x14ac:dyDescent="0.25">
      <c r="A7" s="176"/>
      <c r="B7" s="184" t="s">
        <v>154</v>
      </c>
      <c r="C7" s="187"/>
      <c r="D7" s="187"/>
      <c r="E7" s="187"/>
      <c r="F7" s="192"/>
      <c r="G7" s="192"/>
      <c r="H7" s="192"/>
      <c r="I7" s="230"/>
    </row>
    <row r="8" spans="1:9" x14ac:dyDescent="0.25">
      <c r="A8" s="176"/>
      <c r="B8" s="184"/>
      <c r="C8" s="187" t="s">
        <v>155</v>
      </c>
      <c r="D8" s="187"/>
      <c r="E8" s="187"/>
      <c r="F8" s="192"/>
      <c r="G8" s="192"/>
      <c r="H8" s="192"/>
      <c r="I8" s="230"/>
    </row>
    <row r="9" spans="1:9" x14ac:dyDescent="0.25">
      <c r="A9" s="176"/>
      <c r="B9" s="184"/>
      <c r="C9" s="187"/>
      <c r="D9" s="187" t="s">
        <v>156</v>
      </c>
      <c r="E9" s="187"/>
      <c r="F9" s="192">
        <v>2523500</v>
      </c>
      <c r="G9" s="192">
        <v>2754754</v>
      </c>
      <c r="H9" s="192">
        <v>2754754</v>
      </c>
      <c r="I9" s="230">
        <f>SUM(F9:H9)</f>
        <v>8033008</v>
      </c>
    </row>
    <row r="10" spans="1:9" x14ac:dyDescent="0.25">
      <c r="A10" s="176"/>
      <c r="B10" s="184"/>
      <c r="C10" s="187"/>
      <c r="D10" s="187" t="s">
        <v>157</v>
      </c>
      <c r="E10" s="187"/>
      <c r="F10" s="192">
        <v>1337035.1399999999</v>
      </c>
      <c r="G10" s="192">
        <v>1337035.1399999999</v>
      </c>
      <c r="H10" s="192">
        <v>1337035.1399999999</v>
      </c>
      <c r="I10" s="230">
        <f t="shared" ref="I10:I16" si="1">SUM(F10:H10)</f>
        <v>4011105.42</v>
      </c>
    </row>
    <row r="11" spans="1:9" x14ac:dyDescent="0.25">
      <c r="A11" s="176"/>
      <c r="B11" s="184"/>
      <c r="C11" s="187"/>
      <c r="D11" s="187" t="s">
        <v>158</v>
      </c>
      <c r="E11" s="187"/>
      <c r="F11" s="192">
        <v>0</v>
      </c>
      <c r="G11" s="192">
        <v>243750</v>
      </c>
      <c r="H11" s="192">
        <v>0</v>
      </c>
      <c r="I11" s="230">
        <f t="shared" si="1"/>
        <v>243750</v>
      </c>
    </row>
    <row r="12" spans="1:9" x14ac:dyDescent="0.25">
      <c r="A12" s="176"/>
      <c r="B12" s="184"/>
      <c r="C12" s="187"/>
      <c r="D12" s="187" t="s">
        <v>159</v>
      </c>
      <c r="E12" s="187"/>
      <c r="F12" s="192"/>
      <c r="G12" s="192"/>
      <c r="H12" s="192"/>
      <c r="I12" s="230">
        <f t="shared" si="1"/>
        <v>0</v>
      </c>
    </row>
    <row r="13" spans="1:9" x14ac:dyDescent="0.25">
      <c r="A13" s="176"/>
      <c r="B13" s="184"/>
      <c r="C13" s="187"/>
      <c r="D13" s="187"/>
      <c r="E13" s="187" t="s">
        <v>160</v>
      </c>
      <c r="F13" s="192">
        <v>10000</v>
      </c>
      <c r="G13" s="192">
        <v>0</v>
      </c>
      <c r="H13" s="192">
        <v>6000</v>
      </c>
      <c r="I13" s="230">
        <f t="shared" si="1"/>
        <v>16000</v>
      </c>
    </row>
    <row r="14" spans="1:9" x14ac:dyDescent="0.25">
      <c r="A14" s="176"/>
      <c r="B14" s="184"/>
      <c r="C14" s="187"/>
      <c r="D14" s="187"/>
      <c r="E14" s="187" t="s">
        <v>161</v>
      </c>
      <c r="F14" s="192">
        <v>1217995</v>
      </c>
      <c r="G14" s="192">
        <v>1137365</v>
      </c>
      <c r="H14" s="192">
        <v>1044280</v>
      </c>
      <c r="I14" s="230">
        <f t="shared" si="1"/>
        <v>3399640</v>
      </c>
    </row>
    <row r="15" spans="1:9" x14ac:dyDescent="0.25">
      <c r="A15" s="176"/>
      <c r="B15" s="184"/>
      <c r="C15" s="187"/>
      <c r="D15" s="187"/>
      <c r="E15" s="187" t="s">
        <v>162</v>
      </c>
      <c r="F15" s="192">
        <v>1380346</v>
      </c>
      <c r="G15" s="192">
        <v>2771219</v>
      </c>
      <c r="H15" s="192">
        <v>3164111</v>
      </c>
      <c r="I15" s="230">
        <f t="shared" si="1"/>
        <v>7315676</v>
      </c>
    </row>
    <row r="16" spans="1:9" ht="15.75" thickBot="1" x14ac:dyDescent="0.3">
      <c r="A16" s="176"/>
      <c r="B16" s="184"/>
      <c r="C16" s="187"/>
      <c r="D16" s="187"/>
      <c r="E16" s="187" t="s">
        <v>163</v>
      </c>
      <c r="F16" s="192">
        <v>63282</v>
      </c>
      <c r="G16" s="192">
        <v>58749</v>
      </c>
      <c r="H16" s="192">
        <v>0</v>
      </c>
      <c r="I16" s="230">
        <f t="shared" si="1"/>
        <v>122031</v>
      </c>
    </row>
    <row r="17" spans="1:9" ht="18.75" customHeight="1" thickBot="1" x14ac:dyDescent="0.3">
      <c r="A17" s="176"/>
      <c r="B17" s="194"/>
      <c r="C17" s="196"/>
      <c r="D17" s="196" t="s">
        <v>164</v>
      </c>
      <c r="E17" s="196"/>
      <c r="F17" s="197">
        <f>ROUND(SUM(F12:F16),5)</f>
        <v>2671623</v>
      </c>
      <c r="G17" s="197">
        <f>ROUND(SUM(G12:G16),5)</f>
        <v>3967333</v>
      </c>
      <c r="H17" s="197">
        <f>ROUND(SUM(H12:H16),5)</f>
        <v>4214391</v>
      </c>
      <c r="I17" s="198">
        <f>SUM(F17:H17)</f>
        <v>10853347</v>
      </c>
    </row>
    <row r="18" spans="1:9" ht="21.75" customHeight="1" x14ac:dyDescent="0.25">
      <c r="A18" s="176"/>
      <c r="B18" s="184"/>
      <c r="C18" s="187"/>
      <c r="D18" s="187" t="s">
        <v>165</v>
      </c>
      <c r="E18" s="187"/>
      <c r="F18" s="192">
        <v>739200</v>
      </c>
      <c r="G18" s="192">
        <v>723600</v>
      </c>
      <c r="H18" s="192">
        <v>726000</v>
      </c>
      <c r="I18" s="230">
        <f>SUM(F18:H18)</f>
        <v>2188800</v>
      </c>
    </row>
    <row r="19" spans="1:9" x14ac:dyDescent="0.25">
      <c r="A19" s="176"/>
      <c r="B19" s="184"/>
      <c r="C19" s="187"/>
      <c r="D19" s="187" t="s">
        <v>166</v>
      </c>
      <c r="E19" s="187"/>
      <c r="F19" s="192"/>
      <c r="G19" s="192"/>
      <c r="H19" s="192"/>
      <c r="I19" s="230">
        <f t="shared" ref="I19:I24" si="2">SUM(F19:H19)</f>
        <v>0</v>
      </c>
    </row>
    <row r="20" spans="1:9" x14ac:dyDescent="0.25">
      <c r="A20" s="176"/>
      <c r="B20" s="184"/>
      <c r="C20" s="187"/>
      <c r="D20" s="187"/>
      <c r="E20" s="187" t="s">
        <v>167</v>
      </c>
      <c r="F20" s="192">
        <v>97920</v>
      </c>
      <c r="G20" s="192">
        <v>97600</v>
      </c>
      <c r="H20" s="192">
        <v>96712</v>
      </c>
      <c r="I20" s="230">
        <f t="shared" si="2"/>
        <v>292232</v>
      </c>
    </row>
    <row r="21" spans="1:9" x14ac:dyDescent="0.25">
      <c r="A21" s="176"/>
      <c r="B21" s="184"/>
      <c r="C21" s="187"/>
      <c r="D21" s="187"/>
      <c r="E21" s="187" t="s">
        <v>168</v>
      </c>
      <c r="F21" s="192">
        <v>257040</v>
      </c>
      <c r="G21" s="192">
        <v>259140</v>
      </c>
      <c r="H21" s="192">
        <v>257460</v>
      </c>
      <c r="I21" s="230">
        <f t="shared" si="2"/>
        <v>773640</v>
      </c>
    </row>
    <row r="22" spans="1:9" x14ac:dyDescent="0.25">
      <c r="A22" s="176"/>
      <c r="B22" s="184"/>
      <c r="C22" s="187"/>
      <c r="D22" s="187"/>
      <c r="E22" s="187" t="s">
        <v>169</v>
      </c>
      <c r="F22" s="192">
        <v>91800</v>
      </c>
      <c r="G22" s="192">
        <v>91500</v>
      </c>
      <c r="H22" s="192">
        <v>90667.5</v>
      </c>
      <c r="I22" s="230">
        <f t="shared" si="2"/>
        <v>273967.5</v>
      </c>
    </row>
    <row r="23" spans="1:9" x14ac:dyDescent="0.25">
      <c r="A23" s="176"/>
      <c r="B23" s="184"/>
      <c r="C23" s="187"/>
      <c r="D23" s="187"/>
      <c r="E23" s="187" t="s">
        <v>170</v>
      </c>
      <c r="F23" s="192">
        <v>0</v>
      </c>
      <c r="G23" s="192">
        <v>0</v>
      </c>
      <c r="H23" s="192">
        <v>0</v>
      </c>
      <c r="I23" s="230">
        <f t="shared" si="2"/>
        <v>0</v>
      </c>
    </row>
    <row r="24" spans="1:9" ht="15.75" thickBot="1" x14ac:dyDescent="0.3">
      <c r="A24" s="176"/>
      <c r="B24" s="184"/>
      <c r="C24" s="187"/>
      <c r="D24" s="187"/>
      <c r="E24" s="187" t="s">
        <v>171</v>
      </c>
      <c r="F24" s="249">
        <v>0</v>
      </c>
      <c r="G24" s="249">
        <v>0</v>
      </c>
      <c r="H24" s="249">
        <v>0</v>
      </c>
      <c r="I24" s="230">
        <f t="shared" si="2"/>
        <v>0</v>
      </c>
    </row>
    <row r="25" spans="1:9" ht="22.5" customHeight="1" thickBot="1" x14ac:dyDescent="0.3">
      <c r="A25" s="176"/>
      <c r="B25" s="194"/>
      <c r="C25" s="196"/>
      <c r="D25" s="196" t="s">
        <v>172</v>
      </c>
      <c r="E25" s="196"/>
      <c r="F25" s="197">
        <f>ROUND(SUM(F19:F24),5)</f>
        <v>446760</v>
      </c>
      <c r="G25" s="197">
        <f>ROUND(SUM(G19:G24),5)</f>
        <v>448240</v>
      </c>
      <c r="H25" s="197">
        <f>ROUND(SUM(H19:H24),5)</f>
        <v>444839.5</v>
      </c>
      <c r="I25" s="198">
        <f>ROUND(SUM(I19:I24),5)</f>
        <v>1339839.5</v>
      </c>
    </row>
    <row r="26" spans="1:9" x14ac:dyDescent="0.25">
      <c r="A26" s="176"/>
      <c r="B26" s="184"/>
      <c r="C26" s="187"/>
      <c r="D26" s="187" t="s">
        <v>173</v>
      </c>
      <c r="E26" s="187"/>
      <c r="F26" s="192">
        <v>0</v>
      </c>
      <c r="G26" s="192">
        <v>0</v>
      </c>
      <c r="H26" s="192">
        <v>0</v>
      </c>
      <c r="I26" s="230">
        <f>SUM(F26:H26)</f>
        <v>0</v>
      </c>
    </row>
    <row r="27" spans="1:9" ht="15.75" thickBot="1" x14ac:dyDescent="0.3">
      <c r="A27" s="176"/>
      <c r="B27" s="184"/>
      <c r="C27" s="187"/>
      <c r="D27" s="187" t="s">
        <v>174</v>
      </c>
      <c r="E27" s="187"/>
      <c r="F27" s="249">
        <v>125000</v>
      </c>
      <c r="G27" s="249">
        <v>0</v>
      </c>
      <c r="H27" s="249">
        <v>0</v>
      </c>
      <c r="I27" s="230">
        <f>SUM(F27:H27)</f>
        <v>125000</v>
      </c>
    </row>
    <row r="28" spans="1:9" ht="21" customHeight="1" thickBot="1" x14ac:dyDescent="0.3">
      <c r="A28" s="176"/>
      <c r="B28" s="194"/>
      <c r="C28" s="196" t="s">
        <v>175</v>
      </c>
      <c r="D28" s="196"/>
      <c r="E28" s="196"/>
      <c r="F28" s="197">
        <f t="shared" ref="F28" si="3">+F17+F9+F10+F11+F18+F25+F26+F27</f>
        <v>7843118.1399999997</v>
      </c>
      <c r="G28" s="197">
        <f t="shared" ref="G28:H28" si="4">+G17+G9+G10+G11+G18+G25+G26+G27</f>
        <v>9474712.1400000006</v>
      </c>
      <c r="H28" s="197">
        <f t="shared" si="4"/>
        <v>9477019.6400000006</v>
      </c>
      <c r="I28" s="198">
        <f>+I17+I9+I10+I11+I18+I25+I26+I27</f>
        <v>26794849.920000002</v>
      </c>
    </row>
    <row r="29" spans="1:9" x14ac:dyDescent="0.25">
      <c r="A29" s="176"/>
      <c r="B29" s="184"/>
      <c r="C29" s="187" t="s">
        <v>176</v>
      </c>
      <c r="D29" s="187"/>
      <c r="E29" s="187"/>
      <c r="F29" s="192"/>
      <c r="G29" s="192"/>
      <c r="H29" s="192"/>
      <c r="I29" s="230"/>
    </row>
    <row r="30" spans="1:9" x14ac:dyDescent="0.25">
      <c r="A30" s="176"/>
      <c r="B30" s="184"/>
      <c r="C30" s="187"/>
      <c r="D30" s="187" t="s">
        <v>177</v>
      </c>
      <c r="E30" s="187"/>
      <c r="F30" s="192">
        <v>0</v>
      </c>
      <c r="G30" s="192">
        <v>0</v>
      </c>
      <c r="H30" s="192">
        <v>0</v>
      </c>
      <c r="I30" s="230">
        <f>SUM(F30:H30)</f>
        <v>0</v>
      </c>
    </row>
    <row r="31" spans="1:9" x14ac:dyDescent="0.25">
      <c r="A31" s="176"/>
      <c r="B31" s="184"/>
      <c r="C31" s="187"/>
      <c r="D31" s="187" t="s">
        <v>178</v>
      </c>
      <c r="E31" s="187"/>
      <c r="F31" s="192">
        <v>0</v>
      </c>
      <c r="G31" s="192">
        <v>0</v>
      </c>
      <c r="H31" s="192">
        <v>0</v>
      </c>
      <c r="I31" s="230">
        <f t="shared" ref="I31:I38" si="5">SUM(F31:H31)</f>
        <v>0</v>
      </c>
    </row>
    <row r="32" spans="1:9" x14ac:dyDescent="0.25">
      <c r="A32" s="176"/>
      <c r="B32" s="184"/>
      <c r="C32" s="187"/>
      <c r="D32" s="187" t="s">
        <v>179</v>
      </c>
      <c r="E32" s="187"/>
      <c r="F32" s="192">
        <v>264288.76</v>
      </c>
      <c r="G32" s="192">
        <v>260788</v>
      </c>
      <c r="H32" s="192">
        <v>174805.97</v>
      </c>
      <c r="I32" s="230">
        <f t="shared" si="5"/>
        <v>699882.73</v>
      </c>
    </row>
    <row r="33" spans="1:9" x14ac:dyDescent="0.25">
      <c r="A33" s="176"/>
      <c r="B33" s="184"/>
      <c r="C33" s="187"/>
      <c r="D33" s="187" t="s">
        <v>180</v>
      </c>
      <c r="E33" s="187"/>
      <c r="F33" s="192">
        <v>500000</v>
      </c>
      <c r="G33" s="192">
        <v>0</v>
      </c>
      <c r="H33" s="192">
        <v>354000</v>
      </c>
      <c r="I33" s="230">
        <f t="shared" si="5"/>
        <v>854000</v>
      </c>
    </row>
    <row r="34" spans="1:9" x14ac:dyDescent="0.25">
      <c r="A34" s="176"/>
      <c r="B34" s="184"/>
      <c r="C34" s="187"/>
      <c r="D34" s="187" t="s">
        <v>181</v>
      </c>
      <c r="E34" s="187"/>
      <c r="F34" s="192">
        <v>0</v>
      </c>
      <c r="G34" s="192">
        <v>0</v>
      </c>
      <c r="H34" s="192">
        <v>40000</v>
      </c>
      <c r="I34" s="230">
        <f t="shared" si="5"/>
        <v>40000</v>
      </c>
    </row>
    <row r="35" spans="1:9" x14ac:dyDescent="0.25">
      <c r="A35" s="176"/>
      <c r="B35" s="184"/>
      <c r="C35" s="187"/>
      <c r="D35" s="187" t="s">
        <v>182</v>
      </c>
      <c r="E35" s="187"/>
      <c r="F35" s="192">
        <v>251780.05</v>
      </c>
      <c r="G35" s="192">
        <v>24000</v>
      </c>
      <c r="H35" s="192">
        <v>45000</v>
      </c>
      <c r="I35" s="230">
        <f t="shared" si="5"/>
        <v>320780.05</v>
      </c>
    </row>
    <row r="36" spans="1:9" x14ac:dyDescent="0.25">
      <c r="A36" s="176"/>
      <c r="B36" s="184"/>
      <c r="C36" s="187"/>
      <c r="D36" s="187" t="s">
        <v>183</v>
      </c>
      <c r="E36" s="187"/>
      <c r="F36" s="192">
        <v>105000</v>
      </c>
      <c r="G36" s="192">
        <v>0</v>
      </c>
      <c r="H36" s="192">
        <v>453750</v>
      </c>
      <c r="I36" s="230">
        <f t="shared" si="5"/>
        <v>558750</v>
      </c>
    </row>
    <row r="37" spans="1:9" x14ac:dyDescent="0.25">
      <c r="A37" s="176"/>
      <c r="B37" s="184"/>
      <c r="C37" s="187"/>
      <c r="D37" s="187" t="s">
        <v>184</v>
      </c>
      <c r="E37" s="187"/>
      <c r="F37" s="192">
        <v>0</v>
      </c>
      <c r="G37" s="192">
        <v>18700</v>
      </c>
      <c r="H37" s="192">
        <v>37400</v>
      </c>
      <c r="I37" s="230">
        <f t="shared" si="5"/>
        <v>56100</v>
      </c>
    </row>
    <row r="38" spans="1:9" ht="15.75" thickBot="1" x14ac:dyDescent="0.3">
      <c r="A38" s="176"/>
      <c r="B38" s="184"/>
      <c r="C38" s="187"/>
      <c r="D38" s="187" t="s">
        <v>185</v>
      </c>
      <c r="E38" s="187"/>
      <c r="F38" s="192">
        <v>0</v>
      </c>
      <c r="G38" s="192">
        <v>237655.7</v>
      </c>
      <c r="H38" s="192">
        <v>45200</v>
      </c>
      <c r="I38" s="230">
        <f t="shared" si="5"/>
        <v>282855.7</v>
      </c>
    </row>
    <row r="39" spans="1:9" ht="20.25" customHeight="1" thickBot="1" x14ac:dyDescent="0.3">
      <c r="A39" s="176"/>
      <c r="B39" s="194"/>
      <c r="C39" s="196" t="s">
        <v>186</v>
      </c>
      <c r="D39" s="196"/>
      <c r="E39" s="196"/>
      <c r="F39" s="197">
        <f>ROUND(SUM(F29:F38),5)</f>
        <v>1121068.81</v>
      </c>
      <c r="G39" s="197">
        <f>ROUND(SUM(G29:G38),5)</f>
        <v>541143.69999999995</v>
      </c>
      <c r="H39" s="197">
        <f>ROUND(SUM(H29:H38),5)</f>
        <v>1150155.97</v>
      </c>
      <c r="I39" s="198">
        <f>SUM(F39:H39)</f>
        <v>2812368.48</v>
      </c>
    </row>
    <row r="40" spans="1:9" ht="20.25" customHeight="1" thickBot="1" x14ac:dyDescent="0.3">
      <c r="A40" s="176"/>
      <c r="B40" s="194"/>
      <c r="C40" s="196" t="s">
        <v>187</v>
      </c>
      <c r="D40" s="196"/>
      <c r="E40" s="196"/>
      <c r="F40" s="197">
        <f>+F28+F39</f>
        <v>8964186.9499999993</v>
      </c>
      <c r="G40" s="197">
        <f>+G28+G39</f>
        <v>10015855.84</v>
      </c>
      <c r="H40" s="197">
        <f>+H28+H39</f>
        <v>10627175.610000001</v>
      </c>
      <c r="I40" s="198">
        <f>+I28+I39</f>
        <v>29607218.400000002</v>
      </c>
    </row>
    <row r="41" spans="1:9" ht="20.25" customHeight="1" thickBot="1" x14ac:dyDescent="0.3">
      <c r="A41" s="176"/>
      <c r="B41" s="184"/>
      <c r="C41" s="187"/>
      <c r="D41" s="187" t="s">
        <v>188</v>
      </c>
      <c r="E41" s="187"/>
      <c r="F41" s="192">
        <v>0</v>
      </c>
      <c r="G41" s="192">
        <v>0</v>
      </c>
      <c r="H41" s="192">
        <v>0</v>
      </c>
      <c r="I41" s="230">
        <f>SUM(F41:H41)</f>
        <v>0</v>
      </c>
    </row>
    <row r="42" spans="1:9" ht="20.25" customHeight="1" thickBot="1" x14ac:dyDescent="0.3">
      <c r="A42" s="176"/>
      <c r="B42" s="272" t="s">
        <v>189</v>
      </c>
      <c r="C42" s="273"/>
      <c r="D42" s="273"/>
      <c r="E42" s="273"/>
      <c r="F42" s="274">
        <f>+F6-F40-F41</f>
        <v>1819828.459999999</v>
      </c>
      <c r="G42" s="274">
        <f>+G6-G40-G41</f>
        <v>1483097.6600000001</v>
      </c>
      <c r="H42" s="274">
        <f>+H6-H40-H41</f>
        <v>939739.73999999836</v>
      </c>
      <c r="I42" s="275">
        <f>+I6-I40-I41</f>
        <v>4242665.8599999957</v>
      </c>
    </row>
    <row r="43" spans="1:9" ht="20.25" customHeight="1" x14ac:dyDescent="0.25">
      <c r="A43" s="176"/>
      <c r="B43" s="184" t="s">
        <v>66</v>
      </c>
      <c r="C43" s="187"/>
      <c r="D43" s="187"/>
      <c r="E43" s="187"/>
      <c r="F43" s="192"/>
      <c r="G43" s="192"/>
      <c r="H43" s="192"/>
      <c r="I43" s="230"/>
    </row>
    <row r="44" spans="1:9" ht="17.25" customHeight="1" x14ac:dyDescent="0.25">
      <c r="A44" s="176"/>
      <c r="B44" s="184" t="s">
        <v>190</v>
      </c>
      <c r="C44" s="187"/>
      <c r="D44" s="187"/>
      <c r="E44" s="187"/>
      <c r="F44" s="192"/>
      <c r="G44" s="192"/>
      <c r="H44" s="192"/>
      <c r="I44" s="230"/>
    </row>
    <row r="45" spans="1:9" ht="15.75" customHeight="1" x14ac:dyDescent="0.25">
      <c r="A45" s="176"/>
      <c r="B45" s="184"/>
      <c r="C45" s="187" t="s">
        <v>191</v>
      </c>
      <c r="D45" s="187"/>
      <c r="E45" s="187"/>
      <c r="F45" s="192">
        <v>45000</v>
      </c>
      <c r="G45" s="192">
        <v>45000</v>
      </c>
      <c r="H45" s="192">
        <v>45000</v>
      </c>
      <c r="I45" s="230">
        <f>SUM(F45:H45)</f>
        <v>135000</v>
      </c>
    </row>
    <row r="46" spans="1:9" x14ac:dyDescent="0.25">
      <c r="A46" s="176"/>
      <c r="B46" s="184"/>
      <c r="C46" s="187" t="s">
        <v>192</v>
      </c>
      <c r="D46" s="187"/>
      <c r="E46" s="187"/>
      <c r="F46" s="192"/>
      <c r="G46" s="192"/>
      <c r="H46" s="192"/>
      <c r="I46" s="230">
        <f t="shared" ref="I46:I50" si="6">SUM(F46:H46)</f>
        <v>0</v>
      </c>
    </row>
    <row r="47" spans="1:9" x14ac:dyDescent="0.25">
      <c r="A47" s="183"/>
      <c r="B47" s="184"/>
      <c r="C47" s="187" t="s">
        <v>193</v>
      </c>
      <c r="D47" s="187"/>
      <c r="E47" s="187"/>
      <c r="F47" s="192">
        <v>7056.39</v>
      </c>
      <c r="G47" s="192">
        <v>0</v>
      </c>
      <c r="H47" s="192">
        <v>390.32</v>
      </c>
      <c r="I47" s="230">
        <f t="shared" si="6"/>
        <v>7446.71</v>
      </c>
    </row>
    <row r="48" spans="1:9" x14ac:dyDescent="0.25">
      <c r="A48" s="176"/>
      <c r="B48" s="184"/>
      <c r="C48" s="187" t="s">
        <v>194</v>
      </c>
      <c r="D48" s="187"/>
      <c r="E48" s="187"/>
      <c r="F48" s="192">
        <v>892167.31</v>
      </c>
      <c r="G48" s="192">
        <v>2743646.45</v>
      </c>
      <c r="H48" s="192">
        <v>1475332.34</v>
      </c>
      <c r="I48" s="230">
        <f t="shared" si="6"/>
        <v>5111146.1000000006</v>
      </c>
    </row>
    <row r="49" spans="1:9" x14ac:dyDescent="0.25">
      <c r="A49" s="176"/>
      <c r="B49" s="184"/>
      <c r="C49" s="187" t="s">
        <v>195</v>
      </c>
      <c r="D49" s="187"/>
      <c r="E49" s="187"/>
      <c r="F49" s="192">
        <v>0</v>
      </c>
      <c r="G49" s="192">
        <v>0</v>
      </c>
      <c r="H49" s="192">
        <v>0</v>
      </c>
      <c r="I49" s="230">
        <f t="shared" si="6"/>
        <v>0</v>
      </c>
    </row>
    <row r="50" spans="1:9" ht="15.75" thickBot="1" x14ac:dyDescent="0.3">
      <c r="A50" s="176"/>
      <c r="B50" s="184"/>
      <c r="C50" s="187" t="s">
        <v>196</v>
      </c>
      <c r="D50" s="187"/>
      <c r="E50" s="187"/>
      <c r="F50" s="192">
        <v>0</v>
      </c>
      <c r="G50" s="192">
        <v>0</v>
      </c>
      <c r="H50" s="192">
        <v>0</v>
      </c>
      <c r="I50" s="230">
        <f t="shared" si="6"/>
        <v>0</v>
      </c>
    </row>
    <row r="51" spans="1:9" ht="15.75" thickBot="1" x14ac:dyDescent="0.3">
      <c r="A51" s="176"/>
      <c r="B51" s="194"/>
      <c r="C51" s="196" t="s">
        <v>186</v>
      </c>
      <c r="D51" s="196"/>
      <c r="E51" s="196"/>
      <c r="F51" s="197">
        <f>SUM(F45:F50)</f>
        <v>944223.70000000007</v>
      </c>
      <c r="G51" s="197">
        <f>SUM(G45:G50)</f>
        <v>2788646.45</v>
      </c>
      <c r="H51" s="197">
        <f>SUM(H45:H50)</f>
        <v>1520722.6600000001</v>
      </c>
      <c r="I51" s="198">
        <f>SUM(I45:I50)</f>
        <v>5253592.8100000005</v>
      </c>
    </row>
    <row r="52" spans="1:9" x14ac:dyDescent="0.25">
      <c r="A52" s="176"/>
      <c r="B52" s="184" t="s">
        <v>197</v>
      </c>
      <c r="C52" s="187"/>
      <c r="D52" s="187"/>
      <c r="E52" s="187"/>
      <c r="F52" s="192"/>
      <c r="G52" s="192"/>
      <c r="H52" s="192"/>
      <c r="I52" s="230"/>
    </row>
    <row r="53" spans="1:9" x14ac:dyDescent="0.25">
      <c r="A53" s="176"/>
      <c r="B53" s="184" t="s">
        <v>198</v>
      </c>
      <c r="C53" s="187"/>
      <c r="D53" s="187"/>
      <c r="E53" s="187"/>
      <c r="F53" s="192"/>
      <c r="G53" s="192"/>
      <c r="H53" s="192"/>
      <c r="I53" s="230"/>
    </row>
    <row r="54" spans="1:9" x14ac:dyDescent="0.25">
      <c r="A54" s="176"/>
      <c r="B54" s="184"/>
      <c r="C54" s="187" t="s">
        <v>199</v>
      </c>
      <c r="D54" s="187"/>
      <c r="E54" s="187"/>
      <c r="F54" s="192">
        <v>12242.87</v>
      </c>
      <c r="G54" s="192">
        <v>0</v>
      </c>
      <c r="H54" s="192">
        <v>147124.75</v>
      </c>
      <c r="I54" s="230">
        <f>SUM(F54:H54)</f>
        <v>159367.62</v>
      </c>
    </row>
    <row r="55" spans="1:9" ht="15.75" customHeight="1" x14ac:dyDescent="0.25">
      <c r="A55" s="176"/>
      <c r="B55" s="184"/>
      <c r="C55" s="187" t="s">
        <v>200</v>
      </c>
      <c r="D55" s="187"/>
      <c r="E55" s="187"/>
      <c r="F55" s="192">
        <v>6457</v>
      </c>
      <c r="G55" s="192">
        <v>1535.5</v>
      </c>
      <c r="H55" s="192">
        <v>3610.05</v>
      </c>
      <c r="I55" s="230">
        <f>SUM(F55:H55)</f>
        <v>11602.55</v>
      </c>
    </row>
    <row r="56" spans="1:9" ht="15.75" customHeight="1" thickBot="1" x14ac:dyDescent="0.3">
      <c r="A56" s="176"/>
      <c r="B56" s="184"/>
      <c r="C56" s="187" t="s">
        <v>354</v>
      </c>
      <c r="D56" s="187"/>
      <c r="E56" s="187"/>
      <c r="F56" s="192"/>
      <c r="G56" s="192">
        <v>0.37</v>
      </c>
      <c r="H56" s="192">
        <v>0</v>
      </c>
      <c r="I56" s="230">
        <f>SUM(F56:H56)</f>
        <v>0.37</v>
      </c>
    </row>
    <row r="57" spans="1:9" ht="15.75" thickBot="1" x14ac:dyDescent="0.3">
      <c r="A57" s="183"/>
      <c r="B57" s="194" t="s">
        <v>201</v>
      </c>
      <c r="C57" s="196"/>
      <c r="D57" s="196"/>
      <c r="E57" s="196"/>
      <c r="F57" s="197">
        <f t="shared" ref="F57" si="7">SUM(F54:F55)</f>
        <v>18699.870000000003</v>
      </c>
      <c r="G57" s="197">
        <f>SUM(G54:G56)</f>
        <v>1535.87</v>
      </c>
      <c r="H57" s="197">
        <f>SUM(H54:H56)</f>
        <v>150734.79999999999</v>
      </c>
      <c r="I57" s="198">
        <f>SUM(I54:I56)</f>
        <v>170970.53999999998</v>
      </c>
    </row>
    <row r="58" spans="1:9" ht="15.75" thickBot="1" x14ac:dyDescent="0.3">
      <c r="A58" s="176"/>
      <c r="B58" s="272" t="s">
        <v>189</v>
      </c>
      <c r="C58" s="273"/>
      <c r="D58" s="273"/>
      <c r="E58" s="273"/>
      <c r="F58" s="274">
        <f t="shared" ref="F58" si="8">+F42+F51-F57</f>
        <v>2745352.2899999991</v>
      </c>
      <c r="G58" s="274">
        <f>+G42+G51-G57</f>
        <v>4270208.24</v>
      </c>
      <c r="H58" s="274">
        <f>+H42+H51-H57</f>
        <v>2309727.5999999987</v>
      </c>
      <c r="I58" s="350">
        <f>+I42+I51-I57</f>
        <v>9325288.1299999971</v>
      </c>
    </row>
    <row r="59" spans="1:9" x14ac:dyDescent="0.25">
      <c r="A59" s="176"/>
    </row>
    <row r="60" spans="1:9" s="261" customFormat="1" ht="30" customHeight="1" x14ac:dyDescent="0.25">
      <c r="A60" s="176"/>
      <c r="B60" s="211" t="s">
        <v>3</v>
      </c>
      <c r="C60" s="215"/>
      <c r="D60" s="270"/>
      <c r="E60" s="270"/>
      <c r="F60" s="276"/>
      <c r="G60" s="276"/>
      <c r="H60" s="276"/>
      <c r="I60" s="276"/>
    </row>
    <row r="61" spans="1:9" x14ac:dyDescent="0.25">
      <c r="A61" s="176"/>
      <c r="B61" s="211" t="s">
        <v>3</v>
      </c>
      <c r="C61" s="215"/>
    </row>
  </sheetData>
  <pageMargins left="0.47244094488188981" right="0.19685039370078741" top="1.1023622047244095" bottom="0.35433070866141736" header="0.39370078740157483" footer="0.31496062992125984"/>
  <pageSetup orientation="portrait" horizontalDpi="4294967294" r:id="rId1"/>
  <headerFooter>
    <oddHeader>&amp;C&amp;"Arial,Negrita"&amp;12 CONDOMINIO VISTAS A LA COLINA
Estado de Resultados (Expresado en Colones)
Enero  - Marzo  2019</oddHeader>
  </headerFooter>
  <ignoredErrors>
    <ignoredError sqref="F17:I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opLeftCell="A10" workbookViewId="0">
      <selection activeCell="D9" sqref="D9"/>
    </sheetView>
  </sheetViews>
  <sheetFormatPr baseColWidth="10" defaultColWidth="11.42578125" defaultRowHeight="15" x14ac:dyDescent="0.25"/>
  <cols>
    <col min="1" max="1" width="31.28515625" style="140" customWidth="1"/>
    <col min="2" max="2" width="13.7109375" style="140" customWidth="1"/>
    <col min="3" max="3" width="11.42578125" style="140"/>
    <col min="4" max="4" width="16.28515625" style="140" bestFit="1" customWidth="1"/>
    <col min="5" max="5" width="13.85546875" style="140" bestFit="1" customWidth="1"/>
    <col min="6" max="6" width="16.85546875" style="140" customWidth="1"/>
    <col min="7" max="16384" width="11.42578125" style="140"/>
  </cols>
  <sheetData>
    <row r="1" spans="1:6" ht="15.75" thickBot="1" x14ac:dyDescent="0.3">
      <c r="A1" s="167" t="s">
        <v>60</v>
      </c>
      <c r="B1" s="168">
        <v>43525</v>
      </c>
    </row>
    <row r="2" spans="1:6" ht="10.15" customHeight="1" x14ac:dyDescent="0.25"/>
    <row r="3" spans="1:6" x14ac:dyDescent="0.25">
      <c r="A3" s="140" t="s">
        <v>59</v>
      </c>
      <c r="B3" s="159">
        <v>1942924.43</v>
      </c>
    </row>
    <row r="4" spans="1:6" x14ac:dyDescent="0.25">
      <c r="A4" s="140" t="s">
        <v>58</v>
      </c>
      <c r="B4" s="159">
        <f>+'Balance General '!H16</f>
        <v>46535246.520000003</v>
      </c>
    </row>
    <row r="5" spans="1:6" x14ac:dyDescent="0.25">
      <c r="A5" s="140" t="s">
        <v>57</v>
      </c>
      <c r="B5" s="159">
        <f>+'Balance General '!H30+'Balance General '!H31</f>
        <v>1789590.5499999998</v>
      </c>
      <c r="C5" s="156"/>
      <c r="D5" s="156"/>
    </row>
    <row r="6" spans="1:6" x14ac:dyDescent="0.25">
      <c r="A6" s="140" t="s">
        <v>56</v>
      </c>
      <c r="B6" s="159">
        <f>+'Balance General '!H27</f>
        <v>23052126.030000001</v>
      </c>
      <c r="C6" s="156"/>
      <c r="D6" s="156"/>
    </row>
    <row r="7" spans="1:6" x14ac:dyDescent="0.25">
      <c r="A7" s="161" t="s">
        <v>55</v>
      </c>
      <c r="B7" s="160">
        <f>+B3+B4-B5-B6</f>
        <v>23636454.370000005</v>
      </c>
      <c r="C7" s="156"/>
      <c r="D7" s="156"/>
    </row>
    <row r="8" spans="1:6" x14ac:dyDescent="0.25">
      <c r="B8" s="159"/>
      <c r="C8" s="156"/>
      <c r="D8" s="156"/>
    </row>
    <row r="9" spans="1:6" ht="30" x14ac:dyDescent="0.25">
      <c r="A9" s="158" t="s">
        <v>47</v>
      </c>
      <c r="B9" s="157">
        <f>+B7-B4</f>
        <v>-22898792.149999999</v>
      </c>
      <c r="C9" s="156"/>
      <c r="D9" s="156"/>
    </row>
    <row r="10" spans="1:6" ht="15.75" thickBot="1" x14ac:dyDescent="0.3"/>
    <row r="11" spans="1:6" x14ac:dyDescent="0.25">
      <c r="A11" s="320" t="s">
        <v>54</v>
      </c>
      <c r="B11" s="321"/>
      <c r="C11" s="321"/>
      <c r="D11" s="321"/>
      <c r="E11" s="321"/>
      <c r="F11" s="322"/>
    </row>
    <row r="12" spans="1:6" ht="28.9" customHeight="1" x14ac:dyDescent="0.25">
      <c r="A12" s="323"/>
      <c r="B12" s="324"/>
      <c r="C12" s="324"/>
      <c r="D12" s="324"/>
      <c r="E12" s="324"/>
      <c r="F12" s="325"/>
    </row>
    <row r="13" spans="1:6" ht="30" x14ac:dyDescent="0.25">
      <c r="A13" s="155" t="s">
        <v>53</v>
      </c>
      <c r="B13" s="154" t="s">
        <v>52</v>
      </c>
      <c r="C13" s="153" t="s">
        <v>51</v>
      </c>
      <c r="D13" s="154" t="s">
        <v>50</v>
      </c>
      <c r="E13" s="153" t="s">
        <v>49</v>
      </c>
      <c r="F13" s="152" t="s">
        <v>48</v>
      </c>
    </row>
    <row r="14" spans="1:6" x14ac:dyDescent="0.25">
      <c r="A14" s="150" t="s">
        <v>3</v>
      </c>
      <c r="B14" s="149">
        <v>3</v>
      </c>
      <c r="C14" s="151">
        <v>0</v>
      </c>
      <c r="D14" s="151">
        <f t="shared" ref="D14:D20" si="0">+C14*B14</f>
        <v>0</v>
      </c>
      <c r="E14" s="151">
        <v>0</v>
      </c>
      <c r="F14" s="148">
        <f t="shared" ref="F14:F21" si="1">+IF(E14&gt;D14,0,D14-E14)</f>
        <v>0</v>
      </c>
    </row>
    <row r="15" spans="1:6" x14ac:dyDescent="0.25">
      <c r="A15" s="150"/>
      <c r="B15" s="149"/>
      <c r="C15" s="149"/>
      <c r="D15" s="151">
        <f t="shared" si="0"/>
        <v>0</v>
      </c>
      <c r="E15" s="149"/>
      <c r="F15" s="148">
        <f t="shared" si="1"/>
        <v>0</v>
      </c>
    </row>
    <row r="16" spans="1:6" x14ac:dyDescent="0.25">
      <c r="A16" s="150"/>
      <c r="B16" s="149"/>
      <c r="C16" s="149"/>
      <c r="D16" s="151">
        <f t="shared" si="0"/>
        <v>0</v>
      </c>
      <c r="E16" s="149"/>
      <c r="F16" s="148">
        <f t="shared" si="1"/>
        <v>0</v>
      </c>
    </row>
    <row r="17" spans="1:6" x14ac:dyDescent="0.25">
      <c r="A17" s="150"/>
      <c r="B17" s="149"/>
      <c r="C17" s="149"/>
      <c r="D17" s="151">
        <f t="shared" si="0"/>
        <v>0</v>
      </c>
      <c r="E17" s="149"/>
      <c r="F17" s="148">
        <f t="shared" si="1"/>
        <v>0</v>
      </c>
    </row>
    <row r="18" spans="1:6" x14ac:dyDescent="0.25">
      <c r="A18" s="150"/>
      <c r="B18" s="149"/>
      <c r="C18" s="149"/>
      <c r="D18" s="151">
        <f t="shared" si="0"/>
        <v>0</v>
      </c>
      <c r="E18" s="149"/>
      <c r="F18" s="148">
        <f t="shared" si="1"/>
        <v>0</v>
      </c>
    </row>
    <row r="19" spans="1:6" x14ac:dyDescent="0.25">
      <c r="A19" s="150"/>
      <c r="B19" s="149"/>
      <c r="C19" s="149"/>
      <c r="D19" s="151">
        <f t="shared" si="0"/>
        <v>0</v>
      </c>
      <c r="E19" s="149"/>
      <c r="F19" s="148">
        <f t="shared" si="1"/>
        <v>0</v>
      </c>
    </row>
    <row r="20" spans="1:6" x14ac:dyDescent="0.25">
      <c r="A20" s="150"/>
      <c r="B20" s="149"/>
      <c r="C20" s="149"/>
      <c r="D20" s="151">
        <f t="shared" si="0"/>
        <v>0</v>
      </c>
      <c r="E20" s="149"/>
      <c r="F20" s="148">
        <f t="shared" si="1"/>
        <v>0</v>
      </c>
    </row>
    <row r="21" spans="1:6" x14ac:dyDescent="0.25">
      <c r="A21" s="150"/>
      <c r="B21" s="149"/>
      <c r="C21" s="149"/>
      <c r="D21" s="149"/>
      <c r="E21" s="149"/>
      <c r="F21" s="148">
        <f t="shared" si="1"/>
        <v>0</v>
      </c>
    </row>
    <row r="22" spans="1:6" ht="15.75" thickBot="1" x14ac:dyDescent="0.3">
      <c r="A22" s="147"/>
      <c r="B22" s="146"/>
      <c r="C22" s="146"/>
      <c r="D22" s="145" t="s">
        <v>1</v>
      </c>
      <c r="E22" s="144">
        <f>SUM(E14:E21)</f>
        <v>0</v>
      </c>
      <c r="F22" s="143">
        <f>SUM(F14:F21)</f>
        <v>0</v>
      </c>
    </row>
    <row r="24" spans="1:6" ht="28.9" customHeight="1" x14ac:dyDescent="0.25">
      <c r="A24" s="326" t="s">
        <v>47</v>
      </c>
      <c r="B24" s="326"/>
      <c r="C24" s="326"/>
      <c r="D24" s="326"/>
      <c r="E24" s="142"/>
      <c r="F24" s="141">
        <f>+B9-E22</f>
        <v>-22898792.149999999</v>
      </c>
    </row>
  </sheetData>
  <mergeCells count="2">
    <mergeCell ref="A11:F12"/>
    <mergeCell ref="A24:D24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12"/>
  <sheetViews>
    <sheetView zoomScaleNormal="100" workbookViewId="0">
      <pane xSplit="1" ySplit="3" topLeftCell="B91" activePane="bottomRight" state="frozenSplit"/>
      <selection activeCell="E88" sqref="E88"/>
      <selection pane="topRight" activeCell="E88" sqref="E88"/>
      <selection pane="bottomLeft" activeCell="E88" sqref="E88"/>
      <selection pane="bottomRight" activeCell="B79" sqref="B79"/>
    </sheetView>
  </sheetViews>
  <sheetFormatPr baseColWidth="10" defaultRowHeight="12.75" x14ac:dyDescent="0.2"/>
  <cols>
    <col min="1" max="1" width="32.42578125" style="2" customWidth="1"/>
    <col min="2" max="2" width="14" style="3" customWidth="1"/>
    <col min="3" max="3" width="15.42578125" style="3" customWidth="1"/>
    <col min="4" max="4" width="12.85546875" style="3" customWidth="1"/>
    <col min="5" max="5" width="13.5703125" style="3" bestFit="1" customWidth="1"/>
    <col min="6" max="6" width="15.140625" style="3" bestFit="1" customWidth="1"/>
    <col min="7" max="7" width="12.85546875" bestFit="1" customWidth="1"/>
  </cols>
  <sheetData>
    <row r="1" spans="1:6" ht="13.5" thickBot="1" x14ac:dyDescent="0.25">
      <c r="A1" s="327" t="s">
        <v>7</v>
      </c>
      <c r="B1" s="328"/>
      <c r="C1" s="328"/>
      <c r="D1" s="328"/>
      <c r="E1" s="328"/>
      <c r="F1" s="329"/>
    </row>
    <row r="2" spans="1:6" ht="5.25" customHeight="1" thickBot="1" x14ac:dyDescent="0.25">
      <c r="A2" s="87"/>
      <c r="B2" s="88"/>
      <c r="C2" s="88"/>
      <c r="D2" s="88"/>
      <c r="E2" s="88"/>
      <c r="F2" s="89"/>
    </row>
    <row r="3" spans="1:6" s="1" customFormat="1" ht="13.5" thickBot="1" x14ac:dyDescent="0.25">
      <c r="A3" s="302"/>
      <c r="B3" s="303" t="s">
        <v>2</v>
      </c>
      <c r="C3" s="303" t="s">
        <v>9</v>
      </c>
      <c r="D3" s="303" t="s">
        <v>10</v>
      </c>
      <c r="E3" s="303" t="s">
        <v>11</v>
      </c>
      <c r="F3" s="304" t="s">
        <v>1</v>
      </c>
    </row>
    <row r="4" spans="1:6" s="1" customFormat="1" x14ac:dyDescent="0.2">
      <c r="A4" s="301" t="s">
        <v>213</v>
      </c>
      <c r="B4" s="78"/>
      <c r="C4" s="78"/>
      <c r="D4" s="78"/>
      <c r="E4" s="78"/>
      <c r="F4" s="278" t="s">
        <v>3</v>
      </c>
    </row>
    <row r="5" spans="1:6" s="1" customFormat="1" x14ac:dyDescent="0.2">
      <c r="A5" s="301" t="s">
        <v>375</v>
      </c>
      <c r="B5" s="78">
        <v>2000</v>
      </c>
      <c r="C5" s="78">
        <v>0</v>
      </c>
      <c r="D5" s="78">
        <v>0</v>
      </c>
      <c r="E5" s="78">
        <v>0</v>
      </c>
      <c r="F5" s="278">
        <f>ROUND(SUM(B5:E5),5)</f>
        <v>2000</v>
      </c>
    </row>
    <row r="6" spans="1:6" s="1" customFormat="1" x14ac:dyDescent="0.2">
      <c r="A6" s="301" t="s">
        <v>376</v>
      </c>
      <c r="B6" s="78">
        <v>4638</v>
      </c>
      <c r="C6" s="78">
        <v>0</v>
      </c>
      <c r="D6" s="78">
        <v>0</v>
      </c>
      <c r="E6" s="78">
        <v>0</v>
      </c>
      <c r="F6" s="278">
        <f>ROUND(SUM(B6:E6),5)</f>
        <v>4638</v>
      </c>
    </row>
    <row r="7" spans="1:6" s="1" customFormat="1" x14ac:dyDescent="0.2">
      <c r="A7" s="301" t="s">
        <v>377</v>
      </c>
      <c r="B7" s="78">
        <v>5972</v>
      </c>
      <c r="C7" s="78">
        <v>0</v>
      </c>
      <c r="D7" s="78">
        <v>0</v>
      </c>
      <c r="E7" s="78">
        <v>0</v>
      </c>
      <c r="F7" s="278">
        <f>ROUND(SUM(B7:E7),5)</f>
        <v>5972</v>
      </c>
    </row>
    <row r="8" spans="1:6" s="1" customFormat="1" x14ac:dyDescent="0.2">
      <c r="A8" s="301" t="s">
        <v>378</v>
      </c>
      <c r="B8" s="78">
        <v>6634</v>
      </c>
      <c r="C8" s="78">
        <v>0</v>
      </c>
      <c r="D8" s="78">
        <v>0</v>
      </c>
      <c r="E8" s="78">
        <v>0</v>
      </c>
      <c r="F8" s="278">
        <f>ROUND(SUM(B8:E8),5)</f>
        <v>6634</v>
      </c>
    </row>
    <row r="9" spans="1:6" s="1" customFormat="1" x14ac:dyDescent="0.2">
      <c r="A9" s="301" t="s">
        <v>379</v>
      </c>
      <c r="B9" s="78">
        <v>4634</v>
      </c>
      <c r="C9" s="78">
        <v>2000</v>
      </c>
      <c r="D9" s="78">
        <v>0</v>
      </c>
      <c r="E9" s="78">
        <v>0</v>
      </c>
      <c r="F9" s="278">
        <f>ROUND(SUM(B9:E9),5)</f>
        <v>6634</v>
      </c>
    </row>
    <row r="10" spans="1:6" s="1" customFormat="1" x14ac:dyDescent="0.2">
      <c r="A10" s="301" t="s">
        <v>380</v>
      </c>
      <c r="B10" s="78">
        <v>5972</v>
      </c>
      <c r="C10" s="78">
        <v>3986</v>
      </c>
      <c r="D10" s="78">
        <v>0</v>
      </c>
      <c r="E10" s="78">
        <v>0</v>
      </c>
      <c r="F10" s="278">
        <f>ROUND(SUM(B10:E10),5)</f>
        <v>9958</v>
      </c>
    </row>
    <row r="11" spans="1:6" s="1" customFormat="1" x14ac:dyDescent="0.2">
      <c r="A11" s="301" t="s">
        <v>381</v>
      </c>
      <c r="B11" s="78">
        <v>6817</v>
      </c>
      <c r="C11" s="78">
        <v>7204.48</v>
      </c>
      <c r="D11" s="78">
        <v>2000</v>
      </c>
      <c r="E11" s="78">
        <v>3711.39</v>
      </c>
      <c r="F11" s="278">
        <f>ROUND(SUM(B11:E11),5)</f>
        <v>19732.87</v>
      </c>
    </row>
    <row r="12" spans="1:6" s="1" customFormat="1" x14ac:dyDescent="0.2">
      <c r="A12" s="301" t="s">
        <v>382</v>
      </c>
      <c r="B12" s="78">
        <v>9350.09</v>
      </c>
      <c r="C12" s="78">
        <v>4648</v>
      </c>
      <c r="D12" s="78">
        <v>4317</v>
      </c>
      <c r="E12" s="78">
        <v>2727</v>
      </c>
      <c r="F12" s="278">
        <f>ROUND(SUM(B12:E12),5)</f>
        <v>21042.09</v>
      </c>
    </row>
    <row r="13" spans="1:6" s="1" customFormat="1" x14ac:dyDescent="0.2">
      <c r="A13" s="301" t="s">
        <v>383</v>
      </c>
      <c r="B13" s="78">
        <v>6000.79</v>
      </c>
      <c r="C13" s="78">
        <v>4248.9799999999996</v>
      </c>
      <c r="D13" s="78">
        <v>4317</v>
      </c>
      <c r="E13" s="78">
        <v>14790</v>
      </c>
      <c r="F13" s="278">
        <f>ROUND(SUM(B13:E13),5)</f>
        <v>29356.77</v>
      </c>
    </row>
    <row r="14" spans="1:6" s="1" customFormat="1" x14ac:dyDescent="0.2">
      <c r="A14" s="301" t="s">
        <v>384</v>
      </c>
      <c r="B14" s="78">
        <v>18295</v>
      </c>
      <c r="C14" s="78">
        <v>9134</v>
      </c>
      <c r="D14" s="78">
        <v>7479</v>
      </c>
      <c r="E14" s="78">
        <v>0</v>
      </c>
      <c r="F14" s="278">
        <f>ROUND(SUM(B14:E14),5)</f>
        <v>34908</v>
      </c>
    </row>
    <row r="15" spans="1:6" s="1" customFormat="1" x14ac:dyDescent="0.2">
      <c r="A15" s="301" t="s">
        <v>385</v>
      </c>
      <c r="B15" s="78">
        <v>3567.46</v>
      </c>
      <c r="C15" s="78">
        <v>4462.08</v>
      </c>
      <c r="D15" s="78">
        <v>3655</v>
      </c>
      <c r="E15" s="78">
        <v>32875</v>
      </c>
      <c r="F15" s="278">
        <f>ROUND(SUM(B15:E15),5)</f>
        <v>44559.54</v>
      </c>
    </row>
    <row r="16" spans="1:6" s="1" customFormat="1" x14ac:dyDescent="0.2">
      <c r="A16" s="301" t="s">
        <v>386</v>
      </c>
      <c r="B16" s="78">
        <v>4147.7700000000004</v>
      </c>
      <c r="C16" s="78">
        <v>3036.23</v>
      </c>
      <c r="D16" s="78">
        <v>6316.29</v>
      </c>
      <c r="E16" s="78">
        <v>32536</v>
      </c>
      <c r="F16" s="278">
        <f>ROUND(SUM(B16:E16),5)</f>
        <v>46036.29</v>
      </c>
    </row>
    <row r="17" spans="1:6" s="1" customFormat="1" x14ac:dyDescent="0.2">
      <c r="A17" s="301" t="s">
        <v>387</v>
      </c>
      <c r="B17" s="78">
        <v>6965</v>
      </c>
      <c r="C17" s="78">
        <v>6943.08</v>
      </c>
      <c r="D17" s="78">
        <v>8622.92</v>
      </c>
      <c r="E17" s="78">
        <v>45465</v>
      </c>
      <c r="F17" s="278">
        <f>ROUND(SUM(B17:E17),5)</f>
        <v>67996</v>
      </c>
    </row>
    <row r="18" spans="1:6" s="1" customFormat="1" x14ac:dyDescent="0.2">
      <c r="A18" s="301" t="s">
        <v>388</v>
      </c>
      <c r="B18" s="78">
        <v>152474.01</v>
      </c>
      <c r="C18" s="78">
        <v>0</v>
      </c>
      <c r="D18" s="78">
        <v>0</v>
      </c>
      <c r="E18" s="78">
        <v>0</v>
      </c>
      <c r="F18" s="278">
        <f>ROUND(SUM(B18:E18),5)</f>
        <v>152474.01</v>
      </c>
    </row>
    <row r="19" spans="1:6" s="1" customFormat="1" x14ac:dyDescent="0.2">
      <c r="A19" s="301" t="s">
        <v>389</v>
      </c>
      <c r="B19" s="78">
        <v>170074.88</v>
      </c>
      <c r="C19" s="78">
        <v>0</v>
      </c>
      <c r="D19" s="78">
        <v>0</v>
      </c>
      <c r="E19" s="78">
        <v>0</v>
      </c>
      <c r="F19" s="278">
        <f>ROUND(SUM(B19:E19),5)</f>
        <v>170074.88</v>
      </c>
    </row>
    <row r="20" spans="1:6" s="1" customFormat="1" x14ac:dyDescent="0.2">
      <c r="A20" s="301" t="s">
        <v>390</v>
      </c>
      <c r="B20" s="78">
        <v>195374.38</v>
      </c>
      <c r="C20" s="78">
        <v>16897.759999999998</v>
      </c>
      <c r="D20" s="78">
        <v>0</v>
      </c>
      <c r="E20" s="78">
        <v>0</v>
      </c>
      <c r="F20" s="278">
        <f>ROUND(SUM(B20:E20),5)</f>
        <v>212272.14</v>
      </c>
    </row>
    <row r="21" spans="1:6" s="1" customFormat="1" x14ac:dyDescent="0.2">
      <c r="A21" s="301" t="s">
        <v>391</v>
      </c>
      <c r="B21" s="78">
        <v>253706.05</v>
      </c>
      <c r="C21" s="78">
        <v>0</v>
      </c>
      <c r="D21" s="78">
        <v>0</v>
      </c>
      <c r="E21" s="78">
        <v>0</v>
      </c>
      <c r="F21" s="278">
        <f>ROUND(SUM(B21:E21),5)</f>
        <v>253706.05</v>
      </c>
    </row>
    <row r="22" spans="1:6" s="1" customFormat="1" x14ac:dyDescent="0.2">
      <c r="A22" s="301" t="s">
        <v>392</v>
      </c>
      <c r="B22" s="78">
        <v>239427.57</v>
      </c>
      <c r="C22" s="78">
        <v>45766.37</v>
      </c>
      <c r="D22" s="78">
        <v>0</v>
      </c>
      <c r="E22" s="78">
        <v>0</v>
      </c>
      <c r="F22" s="278">
        <f>ROUND(SUM(B22:E22),5)</f>
        <v>285193.94</v>
      </c>
    </row>
    <row r="23" spans="1:6" s="1" customFormat="1" x14ac:dyDescent="0.2">
      <c r="A23" s="301" t="s">
        <v>393</v>
      </c>
      <c r="B23" s="78">
        <v>171248.04</v>
      </c>
      <c r="C23" s="78">
        <v>3501.25</v>
      </c>
      <c r="D23" s="78">
        <v>22650.25</v>
      </c>
      <c r="E23" s="78">
        <v>89048</v>
      </c>
      <c r="F23" s="278">
        <f>ROUND(SUM(B23:E23),5)</f>
        <v>286447.53999999998</v>
      </c>
    </row>
    <row r="24" spans="1:6" s="1" customFormat="1" x14ac:dyDescent="0.2">
      <c r="A24" s="301" t="s">
        <v>394</v>
      </c>
      <c r="B24" s="78">
        <v>154816.03</v>
      </c>
      <c r="C24" s="78">
        <v>149877.68</v>
      </c>
      <c r="D24" s="78">
        <v>0</v>
      </c>
      <c r="E24" s="78">
        <v>0</v>
      </c>
      <c r="F24" s="278">
        <f>ROUND(SUM(B24:E24),5)</f>
        <v>304693.71000000002</v>
      </c>
    </row>
    <row r="25" spans="1:6" s="1" customFormat="1" x14ac:dyDescent="0.2">
      <c r="A25" s="301" t="s">
        <v>395</v>
      </c>
      <c r="B25" s="78">
        <v>154816.03</v>
      </c>
      <c r="C25" s="78">
        <v>149877.68</v>
      </c>
      <c r="D25" s="78">
        <v>0</v>
      </c>
      <c r="E25" s="78">
        <v>0</v>
      </c>
      <c r="F25" s="278">
        <f>ROUND(SUM(B25:E25),5)</f>
        <v>304693.71000000002</v>
      </c>
    </row>
    <row r="26" spans="1:6" s="1" customFormat="1" x14ac:dyDescent="0.2">
      <c r="A26" s="301" t="s">
        <v>396</v>
      </c>
      <c r="B26" s="78">
        <v>119770.64</v>
      </c>
      <c r="C26" s="78">
        <v>121503.9</v>
      </c>
      <c r="D26" s="78">
        <v>107396.21</v>
      </c>
      <c r="E26" s="78">
        <v>0</v>
      </c>
      <c r="F26" s="278">
        <f>ROUND(SUM(B26:E26),5)</f>
        <v>348670.75</v>
      </c>
    </row>
    <row r="27" spans="1:6" s="1" customFormat="1" x14ac:dyDescent="0.2">
      <c r="A27" s="301" t="s">
        <v>397</v>
      </c>
      <c r="B27" s="78">
        <v>181791.08</v>
      </c>
      <c r="C27" s="78">
        <v>175992.26</v>
      </c>
      <c r="D27" s="78">
        <v>0</v>
      </c>
      <c r="E27" s="78">
        <v>0</v>
      </c>
      <c r="F27" s="278">
        <f>ROUND(SUM(B27:E27),5)</f>
        <v>357783.34</v>
      </c>
    </row>
    <row r="28" spans="1:6" s="1" customFormat="1" x14ac:dyDescent="0.2">
      <c r="A28" s="301" t="s">
        <v>398</v>
      </c>
      <c r="B28" s="78">
        <v>183305.84</v>
      </c>
      <c r="C28" s="78">
        <v>177098.7</v>
      </c>
      <c r="D28" s="78">
        <v>0</v>
      </c>
      <c r="E28" s="78">
        <v>0</v>
      </c>
      <c r="F28" s="278">
        <f>ROUND(SUM(B28:E28),5)</f>
        <v>360404.54</v>
      </c>
    </row>
    <row r="29" spans="1:6" s="1" customFormat="1" x14ac:dyDescent="0.2">
      <c r="A29" s="301" t="s">
        <v>399</v>
      </c>
      <c r="B29" s="78">
        <v>228521.92</v>
      </c>
      <c r="C29" s="78">
        <v>209165.14</v>
      </c>
      <c r="D29" s="78">
        <v>0</v>
      </c>
      <c r="E29" s="78">
        <v>0</v>
      </c>
      <c r="F29" s="278">
        <f>ROUND(SUM(B29:E29),5)</f>
        <v>437687.06</v>
      </c>
    </row>
    <row r="30" spans="1:6" s="1" customFormat="1" x14ac:dyDescent="0.2">
      <c r="A30" s="301" t="s">
        <v>400</v>
      </c>
      <c r="B30" s="78">
        <v>214630.06</v>
      </c>
      <c r="C30" s="78">
        <v>195514.3</v>
      </c>
      <c r="D30" s="78">
        <v>38335.89</v>
      </c>
      <c r="E30" s="78">
        <v>23358.33</v>
      </c>
      <c r="F30" s="278">
        <f>ROUND(SUM(B30:E30),5)</f>
        <v>471838.58</v>
      </c>
    </row>
    <row r="31" spans="1:6" s="1" customFormat="1" x14ac:dyDescent="0.2">
      <c r="A31" s="301" t="s">
        <v>401</v>
      </c>
      <c r="B31" s="78">
        <v>288360.13</v>
      </c>
      <c r="C31" s="78">
        <v>268207.28000000003</v>
      </c>
      <c r="D31" s="78">
        <v>0</v>
      </c>
      <c r="E31" s="78">
        <v>0</v>
      </c>
      <c r="F31" s="278">
        <f>ROUND(SUM(B31:E31),5)</f>
        <v>556567.41</v>
      </c>
    </row>
    <row r="32" spans="1:6" s="1" customFormat="1" x14ac:dyDescent="0.2">
      <c r="A32" s="301" t="s">
        <v>402</v>
      </c>
      <c r="B32" s="78">
        <v>221944.15</v>
      </c>
      <c r="C32" s="78">
        <v>316919.48</v>
      </c>
      <c r="D32" s="78">
        <v>230017.32</v>
      </c>
      <c r="E32" s="78">
        <v>315845.09999999998</v>
      </c>
      <c r="F32" s="278">
        <f>ROUND(SUM(B32:E32),5)</f>
        <v>1084726.05</v>
      </c>
    </row>
    <row r="33" spans="1:6" s="1" customFormat="1" x14ac:dyDescent="0.2">
      <c r="A33" s="301" t="s">
        <v>403</v>
      </c>
      <c r="B33" s="78">
        <v>198991.25</v>
      </c>
      <c r="C33" s="78">
        <v>208882.93</v>
      </c>
      <c r="D33" s="78">
        <v>192613.85</v>
      </c>
      <c r="E33" s="78">
        <v>894959.2</v>
      </c>
      <c r="F33" s="278">
        <f>ROUND(SUM(B33:E33),5)</f>
        <v>1495447.23</v>
      </c>
    </row>
    <row r="34" spans="1:6" s="1" customFormat="1" x14ac:dyDescent="0.2">
      <c r="A34" s="301" t="s">
        <v>404</v>
      </c>
      <c r="B34" s="78">
        <v>205585.66</v>
      </c>
      <c r="C34" s="78">
        <v>343582.67</v>
      </c>
      <c r="D34" s="78">
        <v>186819.15</v>
      </c>
      <c r="E34" s="78">
        <v>1464601.84</v>
      </c>
      <c r="F34" s="278">
        <f>ROUND(SUM(B34:E34),5)</f>
        <v>2200589.3199999998</v>
      </c>
    </row>
    <row r="35" spans="1:6" s="1" customFormat="1" x14ac:dyDescent="0.2">
      <c r="A35" s="301" t="s">
        <v>405</v>
      </c>
      <c r="B35" s="78">
        <v>209076.12</v>
      </c>
      <c r="C35" s="78">
        <v>291110.51</v>
      </c>
      <c r="D35" s="78">
        <v>205814.65</v>
      </c>
      <c r="E35" s="78">
        <v>1756018.23</v>
      </c>
      <c r="F35" s="278">
        <f>ROUND(SUM(B35:E35),5)</f>
        <v>2462019.5099999998</v>
      </c>
    </row>
    <row r="36" spans="1:6" s="1" customFormat="1" ht="13.5" thickBot="1" x14ac:dyDescent="0.25">
      <c r="A36" s="342" t="s">
        <v>406</v>
      </c>
      <c r="B36" s="308">
        <v>656112.52</v>
      </c>
      <c r="C36" s="308">
        <v>382919.86</v>
      </c>
      <c r="D36" s="308">
        <v>236755.25</v>
      </c>
      <c r="E36" s="308">
        <v>1988282.19</v>
      </c>
      <c r="F36" s="343">
        <f>ROUND(SUM(B36:E36),5)</f>
        <v>3264069.82</v>
      </c>
    </row>
    <row r="37" spans="1:6" s="1" customFormat="1" ht="13.5" thickBot="1" x14ac:dyDescent="0.25">
      <c r="A37" s="344" t="s">
        <v>407</v>
      </c>
      <c r="B37" s="294">
        <f>SUM(B5:B36)</f>
        <v>4285019.4700000007</v>
      </c>
      <c r="C37" s="294">
        <f>SUM(C5:C36)</f>
        <v>3102480.6199999996</v>
      </c>
      <c r="D37" s="294">
        <f>SUM(D5:D36)</f>
        <v>1257109.78</v>
      </c>
      <c r="E37" s="294">
        <f>SUM(E5:E36)</f>
        <v>6664217.2799999993</v>
      </c>
      <c r="F37" s="80">
        <f>SUM(F5:F36)</f>
        <v>15308827.15</v>
      </c>
    </row>
    <row r="38" spans="1:6" s="1" customFormat="1" ht="13.5" thickBot="1" x14ac:dyDescent="0.25">
      <c r="A38" s="346" t="s">
        <v>436</v>
      </c>
      <c r="B38" s="78"/>
      <c r="C38" s="78"/>
      <c r="D38" s="78"/>
      <c r="E38" s="78"/>
      <c r="F38" s="278"/>
    </row>
    <row r="39" spans="1:6" s="1" customFormat="1" x14ac:dyDescent="0.2">
      <c r="A39" s="339" t="s">
        <v>408</v>
      </c>
      <c r="B39" s="340">
        <v>0.08</v>
      </c>
      <c r="C39" s="340">
        <v>0</v>
      </c>
      <c r="D39" s="340">
        <v>0</v>
      </c>
      <c r="E39" s="340">
        <v>0</v>
      </c>
      <c r="F39" s="341">
        <f>ROUND(SUM(B39:E39),5)</f>
        <v>0.08</v>
      </c>
    </row>
    <row r="40" spans="1:6" s="1" customFormat="1" x14ac:dyDescent="0.2">
      <c r="A40" s="301" t="s">
        <v>409</v>
      </c>
      <c r="B40" s="78">
        <v>1146.46</v>
      </c>
      <c r="C40" s="78">
        <v>0</v>
      </c>
      <c r="D40" s="78">
        <v>0</v>
      </c>
      <c r="E40" s="78">
        <v>0</v>
      </c>
      <c r="F40" s="278">
        <f>ROUND(SUM(B40:E40),5)</f>
        <v>1146.46</v>
      </c>
    </row>
    <row r="41" spans="1:6" s="1" customFormat="1" x14ac:dyDescent="0.2">
      <c r="A41" s="301" t="s">
        <v>410</v>
      </c>
      <c r="B41" s="78">
        <v>0</v>
      </c>
      <c r="C41" s="78">
        <v>1920.29</v>
      </c>
      <c r="D41" s="78">
        <v>0</v>
      </c>
      <c r="E41" s="78">
        <v>0</v>
      </c>
      <c r="F41" s="278">
        <f>ROUND(SUM(B41:E41),5)</f>
        <v>1920.29</v>
      </c>
    </row>
    <row r="42" spans="1:6" s="1" customFormat="1" x14ac:dyDescent="0.2">
      <c r="A42" s="301" t="s">
        <v>411</v>
      </c>
      <c r="B42" s="78">
        <v>2331</v>
      </c>
      <c r="C42" s="78">
        <v>0</v>
      </c>
      <c r="D42" s="78">
        <v>0</v>
      </c>
      <c r="E42" s="78">
        <v>0</v>
      </c>
      <c r="F42" s="278">
        <f>ROUND(SUM(B42:E42),5)</f>
        <v>2331</v>
      </c>
    </row>
    <row r="43" spans="1:6" s="1" customFormat="1" x14ac:dyDescent="0.2">
      <c r="A43" s="301" t="s">
        <v>412</v>
      </c>
      <c r="B43" s="78">
        <v>3985.26</v>
      </c>
      <c r="C43" s="78">
        <v>0</v>
      </c>
      <c r="D43" s="78">
        <v>0</v>
      </c>
      <c r="E43" s="78">
        <v>0</v>
      </c>
      <c r="F43" s="278">
        <f>ROUND(SUM(B43:E43),5)</f>
        <v>3985.26</v>
      </c>
    </row>
    <row r="44" spans="1:6" s="1" customFormat="1" x14ac:dyDescent="0.2">
      <c r="A44" s="301" t="s">
        <v>413</v>
      </c>
      <c r="B44" s="78">
        <v>3986</v>
      </c>
      <c r="C44" s="78">
        <v>0</v>
      </c>
      <c r="D44" s="78">
        <v>0</v>
      </c>
      <c r="E44" s="78">
        <v>0</v>
      </c>
      <c r="F44" s="278">
        <f>ROUND(SUM(B44:E44),5)</f>
        <v>3986</v>
      </c>
    </row>
    <row r="45" spans="1:6" s="1" customFormat="1" x14ac:dyDescent="0.2">
      <c r="A45" s="301" t="s">
        <v>414</v>
      </c>
      <c r="B45" s="78">
        <v>2993</v>
      </c>
      <c r="C45" s="78">
        <v>5502.37</v>
      </c>
      <c r="D45" s="78">
        <v>0</v>
      </c>
      <c r="E45" s="78">
        <v>0</v>
      </c>
      <c r="F45" s="278">
        <f>ROUND(SUM(B45:E45),5)</f>
        <v>8495.3700000000008</v>
      </c>
    </row>
    <row r="46" spans="1:6" s="1" customFormat="1" x14ac:dyDescent="0.2">
      <c r="A46" s="301" t="s">
        <v>415</v>
      </c>
      <c r="B46" s="78">
        <v>4648</v>
      </c>
      <c r="C46" s="78">
        <v>5857.83</v>
      </c>
      <c r="D46" s="78">
        <v>331</v>
      </c>
      <c r="E46" s="78">
        <v>0</v>
      </c>
      <c r="F46" s="278">
        <f>ROUND(SUM(B46:E46),5)</f>
        <v>10836.83</v>
      </c>
    </row>
    <row r="47" spans="1:6" s="1" customFormat="1" x14ac:dyDescent="0.2">
      <c r="A47" s="301" t="s">
        <v>416</v>
      </c>
      <c r="B47" s="78">
        <v>2662</v>
      </c>
      <c r="C47" s="78">
        <v>5684.46</v>
      </c>
      <c r="D47" s="78">
        <v>4317</v>
      </c>
      <c r="E47" s="78">
        <v>0</v>
      </c>
      <c r="F47" s="278">
        <f>ROUND(SUM(B47:E47),5)</f>
        <v>12663.46</v>
      </c>
    </row>
    <row r="48" spans="1:6" s="1" customFormat="1" x14ac:dyDescent="0.2">
      <c r="A48" s="301" t="s">
        <v>417</v>
      </c>
      <c r="B48" s="78">
        <v>6155</v>
      </c>
      <c r="C48" s="78">
        <v>3324</v>
      </c>
      <c r="D48" s="78">
        <v>5000</v>
      </c>
      <c r="E48" s="78">
        <v>0</v>
      </c>
      <c r="F48" s="278">
        <f>ROUND(SUM(B48:E48),5)</f>
        <v>14479</v>
      </c>
    </row>
    <row r="49" spans="1:6" s="1" customFormat="1" x14ac:dyDescent="0.2">
      <c r="A49" s="301" t="s">
        <v>418</v>
      </c>
      <c r="B49" s="78">
        <v>18424.189999999999</v>
      </c>
      <c r="C49" s="78">
        <v>0</v>
      </c>
      <c r="D49" s="78">
        <v>0</v>
      </c>
      <c r="E49" s="78">
        <v>0</v>
      </c>
      <c r="F49" s="278">
        <f>ROUND(SUM(B49:E49),5)</f>
        <v>18424.189999999999</v>
      </c>
    </row>
    <row r="50" spans="1:6" s="1" customFormat="1" x14ac:dyDescent="0.2">
      <c r="A50" s="301" t="s">
        <v>419</v>
      </c>
      <c r="B50" s="78">
        <v>7629</v>
      </c>
      <c r="C50" s="78">
        <v>7074.47</v>
      </c>
      <c r="D50" s="78">
        <v>5310</v>
      </c>
      <c r="E50" s="78">
        <v>0</v>
      </c>
      <c r="F50" s="278">
        <f>ROUND(SUM(B50:E50),5)</f>
        <v>20013.47</v>
      </c>
    </row>
    <row r="51" spans="1:6" s="1" customFormat="1" x14ac:dyDescent="0.2">
      <c r="A51" s="301" t="s">
        <v>420</v>
      </c>
      <c r="B51" s="78">
        <v>10949</v>
      </c>
      <c r="C51" s="78">
        <v>0</v>
      </c>
      <c r="D51" s="78">
        <v>9784</v>
      </c>
      <c r="E51" s="78">
        <v>0</v>
      </c>
      <c r="F51" s="278">
        <f>ROUND(SUM(B51:E51),5)</f>
        <v>20733</v>
      </c>
    </row>
    <row r="52" spans="1:6" s="1" customFormat="1" x14ac:dyDescent="0.2">
      <c r="A52" s="301" t="s">
        <v>421</v>
      </c>
      <c r="B52" s="78">
        <v>3212.46</v>
      </c>
      <c r="C52" s="78">
        <v>9174.76</v>
      </c>
      <c r="D52" s="78">
        <v>0</v>
      </c>
      <c r="E52" s="78">
        <v>20124</v>
      </c>
      <c r="F52" s="278">
        <f>ROUND(SUM(B52:E52),5)</f>
        <v>32511.22</v>
      </c>
    </row>
    <row r="53" spans="1:6" s="1" customFormat="1" x14ac:dyDescent="0.2">
      <c r="A53" s="301" t="s">
        <v>422</v>
      </c>
      <c r="B53" s="78">
        <v>35787</v>
      </c>
      <c r="C53" s="78">
        <v>0</v>
      </c>
      <c r="D53" s="78">
        <v>0</v>
      </c>
      <c r="E53" s="78">
        <v>0</v>
      </c>
      <c r="F53" s="278">
        <f>ROUND(SUM(B53:E53),5)</f>
        <v>35787</v>
      </c>
    </row>
    <row r="54" spans="1:6" s="1" customFormat="1" x14ac:dyDescent="0.2">
      <c r="A54" s="301" t="s">
        <v>423</v>
      </c>
      <c r="B54" s="78">
        <v>39789.949999999997</v>
      </c>
      <c r="C54" s="78">
        <v>0</v>
      </c>
      <c r="D54" s="78">
        <v>0</v>
      </c>
      <c r="E54" s="78">
        <v>0</v>
      </c>
      <c r="F54" s="278">
        <f>ROUND(SUM(B54:E54),5)</f>
        <v>39789.949999999997</v>
      </c>
    </row>
    <row r="55" spans="1:6" s="1" customFormat="1" x14ac:dyDescent="0.2">
      <c r="A55" s="301" t="s">
        <v>424</v>
      </c>
      <c r="B55" s="78">
        <v>0</v>
      </c>
      <c r="C55" s="78">
        <v>10311.549999999999</v>
      </c>
      <c r="D55" s="78">
        <v>14304.35</v>
      </c>
      <c r="E55" s="78">
        <v>35398.33</v>
      </c>
      <c r="F55" s="278">
        <f>ROUND(SUM(B55:E55),5)</f>
        <v>60014.23</v>
      </c>
    </row>
    <row r="56" spans="1:6" s="1" customFormat="1" x14ac:dyDescent="0.2">
      <c r="A56" s="301" t="s">
        <v>425</v>
      </c>
      <c r="B56" s="78">
        <v>80747.92</v>
      </c>
      <c r="C56" s="78">
        <v>0</v>
      </c>
      <c r="D56" s="78">
        <v>0</v>
      </c>
      <c r="E56" s="78">
        <v>0</v>
      </c>
      <c r="F56" s="278">
        <f>ROUND(SUM(B56:E56),5)</f>
        <v>80747.92</v>
      </c>
    </row>
    <row r="57" spans="1:6" s="1" customFormat="1" x14ac:dyDescent="0.2">
      <c r="A57" s="301" t="s">
        <v>426</v>
      </c>
      <c r="B57" s="78">
        <v>2694.82</v>
      </c>
      <c r="C57" s="78">
        <v>56045.87</v>
      </c>
      <c r="D57" s="78">
        <v>34717.47</v>
      </c>
      <c r="E57" s="78">
        <v>0</v>
      </c>
      <c r="F57" s="278">
        <f>ROUND(SUM(B57:E57),5)</f>
        <v>93458.16</v>
      </c>
    </row>
    <row r="58" spans="1:6" s="1" customFormat="1" x14ac:dyDescent="0.2">
      <c r="A58" s="301" t="s">
        <v>427</v>
      </c>
      <c r="B58" s="78">
        <v>108629.47</v>
      </c>
      <c r="C58" s="78">
        <v>0</v>
      </c>
      <c r="D58" s="78">
        <v>0</v>
      </c>
      <c r="E58" s="78">
        <v>0</v>
      </c>
      <c r="F58" s="278">
        <f>ROUND(SUM(B58:E58),5)</f>
        <v>108629.47</v>
      </c>
    </row>
    <row r="59" spans="1:6" s="1" customFormat="1" x14ac:dyDescent="0.2">
      <c r="A59" s="301" t="s">
        <v>428</v>
      </c>
      <c r="B59" s="78">
        <v>7413.19</v>
      </c>
      <c r="C59" s="78">
        <v>21026.26</v>
      </c>
      <c r="D59" s="78">
        <v>10285</v>
      </c>
      <c r="E59" s="78">
        <v>88054.41</v>
      </c>
      <c r="F59" s="278">
        <f>ROUND(SUM(B59:E59),5)</f>
        <v>126778.86</v>
      </c>
    </row>
    <row r="60" spans="1:6" s="1" customFormat="1" x14ac:dyDescent="0.2">
      <c r="A60" s="301" t="s">
        <v>429</v>
      </c>
      <c r="B60" s="78">
        <v>138769.43</v>
      </c>
      <c r="C60" s="78">
        <v>0</v>
      </c>
      <c r="D60" s="78">
        <v>0</v>
      </c>
      <c r="E60" s="78">
        <v>0</v>
      </c>
      <c r="F60" s="278">
        <f>ROUND(SUM(B60:E60),5)</f>
        <v>138769.43</v>
      </c>
    </row>
    <row r="61" spans="1:6" s="1" customFormat="1" x14ac:dyDescent="0.2">
      <c r="A61" s="301" t="s">
        <v>430</v>
      </c>
      <c r="B61" s="78">
        <v>150900.89000000001</v>
      </c>
      <c r="C61" s="78">
        <v>3191.61</v>
      </c>
      <c r="D61" s="78">
        <v>0</v>
      </c>
      <c r="E61" s="78">
        <v>0</v>
      </c>
      <c r="F61" s="278">
        <f>ROUND(SUM(B61:E61),5)</f>
        <v>154092.5</v>
      </c>
    </row>
    <row r="62" spans="1:6" s="1" customFormat="1" x14ac:dyDescent="0.2">
      <c r="A62" s="301" t="s">
        <v>431</v>
      </c>
      <c r="B62" s="78">
        <v>159560.31</v>
      </c>
      <c r="C62" s="78">
        <v>148209.29999999999</v>
      </c>
      <c r="D62" s="78">
        <v>0</v>
      </c>
      <c r="E62" s="78">
        <v>0</v>
      </c>
      <c r="F62" s="278">
        <f>ROUND(SUM(B62:E62),5)</f>
        <v>307769.61</v>
      </c>
    </row>
    <row r="63" spans="1:6" s="1" customFormat="1" x14ac:dyDescent="0.2">
      <c r="A63" s="301" t="s">
        <v>432</v>
      </c>
      <c r="B63" s="78">
        <v>165208.39000000001</v>
      </c>
      <c r="C63" s="78">
        <v>170420.73</v>
      </c>
      <c r="D63" s="78">
        <v>4722.07</v>
      </c>
      <c r="E63" s="78">
        <v>0</v>
      </c>
      <c r="F63" s="278">
        <f>ROUND(SUM(B63:E63),5)</f>
        <v>340351.19</v>
      </c>
    </row>
    <row r="64" spans="1:6" s="1" customFormat="1" x14ac:dyDescent="0.2">
      <c r="A64" s="301" t="s">
        <v>433</v>
      </c>
      <c r="B64" s="78">
        <v>180712.09</v>
      </c>
      <c r="C64" s="78">
        <v>174947.68</v>
      </c>
      <c r="D64" s="78">
        <v>0</v>
      </c>
      <c r="E64" s="78">
        <v>0</v>
      </c>
      <c r="F64" s="278">
        <f>ROUND(SUM(B64:E64),5)</f>
        <v>355659.77</v>
      </c>
    </row>
    <row r="65" spans="1:8" s="1" customFormat="1" ht="13.5" thickBot="1" x14ac:dyDescent="0.25">
      <c r="A65" s="342" t="s">
        <v>434</v>
      </c>
      <c r="B65" s="308">
        <v>182885.5</v>
      </c>
      <c r="C65" s="308">
        <v>179341.32</v>
      </c>
      <c r="D65" s="308">
        <v>0</v>
      </c>
      <c r="E65" s="308">
        <v>0</v>
      </c>
      <c r="F65" s="343">
        <f>ROUND(SUM(B65:E65),5)</f>
        <v>362226.82</v>
      </c>
    </row>
    <row r="66" spans="1:8" s="1" customFormat="1" ht="13.5" thickBot="1" x14ac:dyDescent="0.25">
      <c r="A66" s="344" t="s">
        <v>435</v>
      </c>
      <c r="B66" s="294">
        <f>SUM(B39:B65)</f>
        <v>1321220.4099999999</v>
      </c>
      <c r="C66" s="294">
        <f>SUM(C39:C65)</f>
        <v>802032.5</v>
      </c>
      <c r="D66" s="294">
        <f>SUM(D39:D65)</f>
        <v>88770.890000000014</v>
      </c>
      <c r="E66" s="294">
        <f>SUM(E39:E65)</f>
        <v>143576.74</v>
      </c>
      <c r="F66" s="80">
        <f>ROUND(SUM(B66:E66),5)</f>
        <v>2355600.54</v>
      </c>
    </row>
    <row r="67" spans="1:8" s="1" customFormat="1" x14ac:dyDescent="0.2">
      <c r="A67" s="301"/>
      <c r="B67" s="78"/>
      <c r="C67" s="78"/>
      <c r="D67" s="78"/>
      <c r="E67" s="78"/>
      <c r="F67" s="278"/>
    </row>
    <row r="68" spans="1:8" s="1" customFormat="1" ht="13.5" thickBot="1" x14ac:dyDescent="0.25">
      <c r="A68" s="301" t="s">
        <v>437</v>
      </c>
      <c r="B68" s="78">
        <v>1794702.67</v>
      </c>
      <c r="C68" s="78">
        <v>1952877.61</v>
      </c>
      <c r="D68" s="78">
        <v>1056720</v>
      </c>
      <c r="E68" s="78">
        <v>0</v>
      </c>
      <c r="F68" s="278">
        <f>ROUND(SUM(B68:E68),5)</f>
        <v>4804300.28</v>
      </c>
    </row>
    <row r="69" spans="1:8" s="1" customFormat="1" ht="13.5" thickBot="1" x14ac:dyDescent="0.25">
      <c r="A69" s="344"/>
      <c r="B69" s="294">
        <f>SUM(B68)</f>
        <v>1794702.67</v>
      </c>
      <c r="C69" s="294">
        <f t="shared" ref="C69:E69" si="0">SUM(C68)</f>
        <v>1952877.61</v>
      </c>
      <c r="D69" s="294">
        <f t="shared" si="0"/>
        <v>1056720</v>
      </c>
      <c r="E69" s="294">
        <f t="shared" si="0"/>
        <v>0</v>
      </c>
      <c r="F69" s="80">
        <f>+F68</f>
        <v>4804300.28</v>
      </c>
    </row>
    <row r="70" spans="1:8" s="1" customFormat="1" ht="13.5" thickBot="1" x14ac:dyDescent="0.25">
      <c r="A70" s="301"/>
      <c r="B70" s="78"/>
      <c r="C70" s="78"/>
      <c r="D70" s="78"/>
      <c r="E70" s="78"/>
      <c r="F70" s="278"/>
    </row>
    <row r="71" spans="1:8" s="1" customFormat="1" ht="13.5" thickBot="1" x14ac:dyDescent="0.25">
      <c r="A71" s="345" t="s">
        <v>439</v>
      </c>
      <c r="B71" s="78"/>
      <c r="C71" s="78"/>
      <c r="D71" s="78"/>
      <c r="E71" s="78"/>
      <c r="F71" s="278"/>
    </row>
    <row r="72" spans="1:8" s="1" customFormat="1" ht="13.5" thickBot="1" x14ac:dyDescent="0.25">
      <c r="A72" s="301" t="s">
        <v>438</v>
      </c>
      <c r="B72" s="78">
        <v>571413.04</v>
      </c>
      <c r="C72" s="78">
        <v>2603602.34</v>
      </c>
      <c r="D72" s="78">
        <v>531800.68000000005</v>
      </c>
      <c r="E72" s="78">
        <v>20359702.489999998</v>
      </c>
      <c r="F72" s="278">
        <f>ROUND(SUM(B72:E72),5)</f>
        <v>24066518.550000001</v>
      </c>
    </row>
    <row r="73" spans="1:8" s="1" customFormat="1" ht="13.5" thickBot="1" x14ac:dyDescent="0.25">
      <c r="A73" s="344"/>
      <c r="B73" s="294">
        <f>+B72</f>
        <v>571413.04</v>
      </c>
      <c r="C73" s="294">
        <f t="shared" ref="C73:E73" si="1">+C72</f>
        <v>2603602.34</v>
      </c>
      <c r="D73" s="294">
        <f t="shared" si="1"/>
        <v>531800.68000000005</v>
      </c>
      <c r="E73" s="294">
        <f t="shared" si="1"/>
        <v>20359702.489999998</v>
      </c>
      <c r="F73" s="80">
        <f t="shared" ref="F73" si="2">ROUND(SUM(B73:E73),5)</f>
        <v>24066518.550000001</v>
      </c>
    </row>
    <row r="74" spans="1:8" s="1" customFormat="1" ht="13.5" thickBot="1" x14ac:dyDescent="0.25">
      <c r="A74" s="301"/>
      <c r="B74" s="78"/>
      <c r="C74" s="78"/>
      <c r="D74" s="78"/>
      <c r="E74" s="78"/>
      <c r="F74" s="278" t="s">
        <v>3</v>
      </c>
    </row>
    <row r="75" spans="1:8" ht="16.5" customHeight="1" thickBot="1" x14ac:dyDescent="0.25">
      <c r="A75" s="347" t="s">
        <v>1</v>
      </c>
      <c r="B75" s="348">
        <f>+B37+B66+B69+B73</f>
        <v>7972355.5900000008</v>
      </c>
      <c r="C75" s="348">
        <f>+C37+C66+C69+C73</f>
        <v>8460993.0700000003</v>
      </c>
      <c r="D75" s="348">
        <f>+D37+D66+D69+D73</f>
        <v>2934401.35</v>
      </c>
      <c r="E75" s="348">
        <f>+E37+E66+E69+E73</f>
        <v>27167496.509999998</v>
      </c>
      <c r="F75" s="349">
        <f>+F37+F66+F69+F73</f>
        <v>46535246.520000003</v>
      </c>
      <c r="H75" s="79"/>
    </row>
    <row r="76" spans="1:8" ht="13.5" thickBot="1" x14ac:dyDescent="0.25">
      <c r="A76" s="333" t="s">
        <v>25</v>
      </c>
      <c r="B76" s="334"/>
      <c r="C76" s="334"/>
      <c r="D76" s="334"/>
      <c r="E76" s="334"/>
      <c r="F76" s="335"/>
    </row>
    <row r="77" spans="1:8" ht="13.5" thickBot="1" x14ac:dyDescent="0.25">
      <c r="A77" s="307"/>
      <c r="B77" s="305"/>
      <c r="C77" s="305"/>
      <c r="D77" s="305"/>
      <c r="E77" s="305"/>
      <c r="F77" s="306"/>
    </row>
    <row r="78" spans="1:8" ht="13.5" thickBot="1" x14ac:dyDescent="0.25">
      <c r="A78" s="99" t="s">
        <v>213</v>
      </c>
      <c r="B78" s="100"/>
      <c r="C78" s="100"/>
      <c r="D78" s="100"/>
      <c r="E78" s="100"/>
      <c r="F78" s="101"/>
    </row>
    <row r="79" spans="1:8" x14ac:dyDescent="0.2">
      <c r="A79" s="301" t="s">
        <v>360</v>
      </c>
      <c r="B79" s="78">
        <v>0</v>
      </c>
      <c r="C79" s="78">
        <v>-124025</v>
      </c>
      <c r="D79" s="78">
        <v>-52274.28</v>
      </c>
      <c r="E79" s="78">
        <v>0</v>
      </c>
      <c r="F79" s="278">
        <f>ROUND(SUM(B79:E79),5)</f>
        <v>-176299.28</v>
      </c>
    </row>
    <row r="80" spans="1:8" x14ac:dyDescent="0.2">
      <c r="A80" s="301" t="s">
        <v>359</v>
      </c>
      <c r="B80" s="78">
        <v>-152690.62</v>
      </c>
      <c r="C80" s="78">
        <v>0</v>
      </c>
      <c r="D80" s="78">
        <v>0</v>
      </c>
      <c r="E80" s="78">
        <v>0</v>
      </c>
      <c r="F80" s="278">
        <f>ROUND(SUM(B80:E80),5)</f>
        <v>-152690.62</v>
      </c>
    </row>
    <row r="81" spans="1:7" x14ac:dyDescent="0.2">
      <c r="A81" s="301" t="s">
        <v>358</v>
      </c>
      <c r="B81" s="78">
        <v>0</v>
      </c>
      <c r="C81" s="78">
        <v>-12709.17</v>
      </c>
      <c r="D81" s="78">
        <v>0</v>
      </c>
      <c r="E81" s="78">
        <v>0</v>
      </c>
      <c r="F81" s="278">
        <f>ROUND(SUM(B81:E81),5)</f>
        <v>-12709.17</v>
      </c>
    </row>
    <row r="82" spans="1:7" x14ac:dyDescent="0.2">
      <c r="A82" s="301" t="s">
        <v>357</v>
      </c>
      <c r="B82" s="78">
        <v>-5673</v>
      </c>
      <c r="C82" s="78">
        <v>0</v>
      </c>
      <c r="D82" s="78">
        <v>0</v>
      </c>
      <c r="E82" s="78">
        <v>0</v>
      </c>
      <c r="F82" s="278">
        <f>ROUND(SUM(B82:E82),5)</f>
        <v>-5673</v>
      </c>
    </row>
    <row r="83" spans="1:7" x14ac:dyDescent="0.2">
      <c r="A83" s="301" t="s">
        <v>356</v>
      </c>
      <c r="B83" s="78">
        <v>-4317</v>
      </c>
      <c r="C83" s="78">
        <v>0</v>
      </c>
      <c r="D83" s="78">
        <v>0</v>
      </c>
      <c r="E83" s="78">
        <v>0</v>
      </c>
      <c r="F83" s="278">
        <f>ROUND(SUM(B83:E83),5)</f>
        <v>-4317</v>
      </c>
    </row>
    <row r="84" spans="1:7" ht="13.5" thickBot="1" x14ac:dyDescent="0.25">
      <c r="A84" s="301" t="s">
        <v>355</v>
      </c>
      <c r="B84" s="78">
        <v>0</v>
      </c>
      <c r="C84" s="78">
        <v>-0.04</v>
      </c>
      <c r="D84" s="78">
        <v>0</v>
      </c>
      <c r="E84" s="78">
        <v>0</v>
      </c>
      <c r="F84" s="278">
        <f>ROUND(SUM(B84:E84),5)</f>
        <v>-0.04</v>
      </c>
    </row>
    <row r="85" spans="1:7" ht="13.5" thickBot="1" x14ac:dyDescent="0.25">
      <c r="A85" s="90" t="s">
        <v>1</v>
      </c>
      <c r="B85" s="103">
        <f>SUM(B79:B84)</f>
        <v>-162680.62</v>
      </c>
      <c r="C85" s="103">
        <f t="shared" ref="C85:F85" si="3">SUM(C79:C84)</f>
        <v>-136734.21000000002</v>
      </c>
      <c r="D85" s="103">
        <f t="shared" si="3"/>
        <v>-52274.28</v>
      </c>
      <c r="E85" s="103">
        <f t="shared" si="3"/>
        <v>0</v>
      </c>
      <c r="F85" s="102">
        <f t="shared" si="3"/>
        <v>-351689.11</v>
      </c>
      <c r="G85" s="84"/>
    </row>
    <row r="86" spans="1:7" ht="13.5" thickBot="1" x14ac:dyDescent="0.25">
      <c r="A86" s="99" t="s">
        <v>214</v>
      </c>
      <c r="B86" s="100"/>
      <c r="C86" s="100"/>
      <c r="D86" s="100"/>
      <c r="E86" s="100"/>
      <c r="F86" s="101"/>
      <c r="G86" s="84"/>
    </row>
    <row r="87" spans="1:7" x14ac:dyDescent="0.2">
      <c r="A87" s="339" t="s">
        <v>374</v>
      </c>
      <c r="B87" s="340">
        <v>-160826.97</v>
      </c>
      <c r="C87" s="340">
        <v>-5953.11</v>
      </c>
      <c r="D87" s="340">
        <v>0</v>
      </c>
      <c r="E87" s="340">
        <v>0</v>
      </c>
      <c r="F87" s="341">
        <f>ROUND(SUM(B87:E87),5)</f>
        <v>-166780.07999999999</v>
      </c>
      <c r="G87" s="84"/>
    </row>
    <row r="88" spans="1:7" x14ac:dyDescent="0.2">
      <c r="A88" s="301" t="s">
        <v>373</v>
      </c>
      <c r="B88" s="78">
        <v>-138028.13</v>
      </c>
      <c r="C88" s="78">
        <v>-3895.88</v>
      </c>
      <c r="D88" s="78">
        <v>0</v>
      </c>
      <c r="E88" s="78">
        <v>0</v>
      </c>
      <c r="F88" s="278">
        <f>ROUND(SUM(B88:E88),5)</f>
        <v>-141924.01</v>
      </c>
      <c r="G88" s="84"/>
    </row>
    <row r="89" spans="1:7" x14ac:dyDescent="0.2">
      <c r="A89" s="301" t="s">
        <v>372</v>
      </c>
      <c r="B89" s="78">
        <v>-57590.83</v>
      </c>
      <c r="C89" s="78">
        <v>0</v>
      </c>
      <c r="D89" s="78">
        <v>0</v>
      </c>
      <c r="E89" s="78">
        <v>0</v>
      </c>
      <c r="F89" s="278">
        <f>ROUND(SUM(B89:E89),5)</f>
        <v>-57590.83</v>
      </c>
      <c r="G89" s="84"/>
    </row>
    <row r="90" spans="1:7" x14ac:dyDescent="0.2">
      <c r="A90" s="301" t="s">
        <v>371</v>
      </c>
      <c r="B90" s="78">
        <v>-43446.25</v>
      </c>
      <c r="C90" s="78">
        <v>0</v>
      </c>
      <c r="D90" s="78">
        <v>0</v>
      </c>
      <c r="E90" s="78">
        <v>0</v>
      </c>
      <c r="F90" s="278">
        <f>ROUND(SUM(B90:E90),5)</f>
        <v>-43446.25</v>
      </c>
      <c r="G90" s="84"/>
    </row>
    <row r="91" spans="1:7" x14ac:dyDescent="0.2">
      <c r="A91" s="301" t="s">
        <v>370</v>
      </c>
      <c r="B91" s="78">
        <v>0</v>
      </c>
      <c r="C91" s="78">
        <v>-8838</v>
      </c>
      <c r="D91" s="78">
        <v>0</v>
      </c>
      <c r="E91" s="78">
        <v>0</v>
      </c>
      <c r="F91" s="278">
        <f>ROUND(SUM(B91:E91),5)</f>
        <v>-8838</v>
      </c>
      <c r="G91" s="84"/>
    </row>
    <row r="92" spans="1:7" x14ac:dyDescent="0.2">
      <c r="A92" s="301" t="s">
        <v>369</v>
      </c>
      <c r="B92" s="78">
        <v>-7864.03</v>
      </c>
      <c r="C92" s="78">
        <v>0</v>
      </c>
      <c r="D92" s="78">
        <v>0</v>
      </c>
      <c r="E92" s="78">
        <v>0</v>
      </c>
      <c r="F92" s="278">
        <f>ROUND(SUM(B92:E92),5)</f>
        <v>-7864.03</v>
      </c>
      <c r="G92" s="84"/>
    </row>
    <row r="93" spans="1:7" x14ac:dyDescent="0.2">
      <c r="A93" s="301" t="s">
        <v>368</v>
      </c>
      <c r="B93" s="78">
        <v>-5789.69</v>
      </c>
      <c r="C93" s="78">
        <v>0</v>
      </c>
      <c r="D93" s="78">
        <v>0</v>
      </c>
      <c r="E93" s="78">
        <v>0</v>
      </c>
      <c r="F93" s="278">
        <f>ROUND(SUM(B93:E93),5)</f>
        <v>-5789.69</v>
      </c>
      <c r="G93" s="84"/>
    </row>
    <row r="94" spans="1:7" x14ac:dyDescent="0.2">
      <c r="A94" s="301" t="s">
        <v>367</v>
      </c>
      <c r="B94" s="78">
        <v>0</v>
      </c>
      <c r="C94" s="78">
        <v>0</v>
      </c>
      <c r="D94" s="78">
        <v>0</v>
      </c>
      <c r="E94" s="78">
        <v>-1999.75</v>
      </c>
      <c r="F94" s="278">
        <f>ROUND(SUM(B94:E94),5)</f>
        <v>-1999.75</v>
      </c>
      <c r="G94" s="84"/>
    </row>
    <row r="95" spans="1:7" x14ac:dyDescent="0.2">
      <c r="A95" s="301" t="s">
        <v>366</v>
      </c>
      <c r="B95" s="78">
        <v>-1324</v>
      </c>
      <c r="C95" s="78">
        <v>0</v>
      </c>
      <c r="D95" s="78">
        <v>0</v>
      </c>
      <c r="E95" s="78">
        <v>0</v>
      </c>
      <c r="F95" s="278">
        <f>ROUND(SUM(B95:E95),5)</f>
        <v>-1324</v>
      </c>
      <c r="G95" s="84"/>
    </row>
    <row r="96" spans="1:7" x14ac:dyDescent="0.2">
      <c r="A96" s="301" t="s">
        <v>365</v>
      </c>
      <c r="B96" s="78">
        <v>-410</v>
      </c>
      <c r="C96" s="78">
        <v>0</v>
      </c>
      <c r="D96" s="78">
        <v>0</v>
      </c>
      <c r="E96" s="78">
        <v>-323.2</v>
      </c>
      <c r="F96" s="278">
        <f>ROUND(SUM(B96:E96),5)</f>
        <v>-733.2</v>
      </c>
      <c r="G96" s="84"/>
    </row>
    <row r="97" spans="1:7" x14ac:dyDescent="0.2">
      <c r="A97" s="301" t="s">
        <v>364</v>
      </c>
      <c r="B97" s="78">
        <v>0</v>
      </c>
      <c r="C97" s="78">
        <v>0</v>
      </c>
      <c r="D97" s="78">
        <v>0</v>
      </c>
      <c r="E97" s="78">
        <v>-560.6</v>
      </c>
      <c r="F97" s="278">
        <f>ROUND(SUM(B97:E97),5)</f>
        <v>-560.6</v>
      </c>
      <c r="G97" s="84"/>
    </row>
    <row r="98" spans="1:7" x14ac:dyDescent="0.2">
      <c r="A98" s="301" t="s">
        <v>363</v>
      </c>
      <c r="B98" s="78">
        <v>-292.86</v>
      </c>
      <c r="C98" s="78">
        <v>0</v>
      </c>
      <c r="D98" s="78">
        <v>0</v>
      </c>
      <c r="E98" s="78">
        <v>0</v>
      </c>
      <c r="F98" s="278">
        <f>ROUND(SUM(B98:E98),5)</f>
        <v>-292.86</v>
      </c>
      <c r="G98" s="84"/>
    </row>
    <row r="99" spans="1:7" x14ac:dyDescent="0.2">
      <c r="A99" s="301" t="s">
        <v>362</v>
      </c>
      <c r="B99" s="78">
        <v>-98.4</v>
      </c>
      <c r="C99" s="78">
        <v>0</v>
      </c>
      <c r="D99" s="78">
        <v>0</v>
      </c>
      <c r="E99" s="78">
        <v>0</v>
      </c>
      <c r="F99" s="278">
        <f>ROUND(SUM(B99:E99),5)</f>
        <v>-98.4</v>
      </c>
      <c r="G99" s="84"/>
    </row>
    <row r="100" spans="1:7" ht="13.5" thickBot="1" x14ac:dyDescent="0.25">
      <c r="A100" s="342" t="s">
        <v>361</v>
      </c>
      <c r="B100" s="308">
        <v>-0.88</v>
      </c>
      <c r="C100" s="308">
        <v>0</v>
      </c>
      <c r="D100" s="308">
        <v>0</v>
      </c>
      <c r="E100" s="308">
        <v>0</v>
      </c>
      <c r="F100" s="343">
        <f>ROUND(SUM(B100:E100),5)</f>
        <v>-0.88</v>
      </c>
      <c r="G100" s="84"/>
    </row>
    <row r="101" spans="1:7" ht="14.25" customHeight="1" thickBot="1" x14ac:dyDescent="0.25">
      <c r="A101" s="90" t="s">
        <v>1</v>
      </c>
      <c r="B101" s="103">
        <f>SUM(B87:B100)</f>
        <v>-415672.04000000004</v>
      </c>
      <c r="C101" s="103">
        <f>SUM(C87:C100)</f>
        <v>-18686.989999999998</v>
      </c>
      <c r="D101" s="103">
        <f>SUM(D87:D100)</f>
        <v>0</v>
      </c>
      <c r="E101" s="103">
        <f>SUM(E87:E100)</f>
        <v>-2883.5499999999997</v>
      </c>
      <c r="F101" s="102">
        <f>SUM(F87:F100)</f>
        <v>-437242.58</v>
      </c>
    </row>
    <row r="102" spans="1:7" ht="18.75" customHeight="1" thickBot="1" x14ac:dyDescent="0.25">
      <c r="A102" s="330" t="s">
        <v>37</v>
      </c>
      <c r="B102" s="331"/>
      <c r="C102" s="331"/>
      <c r="D102" s="331"/>
      <c r="E102" s="331"/>
      <c r="F102" s="332"/>
    </row>
    <row r="103" spans="1:7" ht="18.75" customHeight="1" thickBot="1" x14ac:dyDescent="0.25">
      <c r="A103" s="91"/>
      <c r="B103" s="92" t="s">
        <v>2</v>
      </c>
      <c r="C103" s="92" t="s">
        <v>9</v>
      </c>
      <c r="D103" s="92" t="s">
        <v>10</v>
      </c>
      <c r="E103" s="92" t="s">
        <v>11</v>
      </c>
      <c r="F103" s="93" t="s">
        <v>1</v>
      </c>
      <c r="G103" s="84" t="s">
        <v>3</v>
      </c>
    </row>
    <row r="104" spans="1:7" ht="12" customHeight="1" thickBot="1" x14ac:dyDescent="0.25">
      <c r="A104" s="94" t="s">
        <v>38</v>
      </c>
      <c r="B104" s="78">
        <v>-11293</v>
      </c>
      <c r="C104" s="78">
        <v>-12941</v>
      </c>
      <c r="D104" s="78">
        <v>-3655</v>
      </c>
      <c r="E104" s="78">
        <v>-972769.86</v>
      </c>
      <c r="F104" s="278">
        <f>ROUND(SUM(A104:E104),5)</f>
        <v>-1000658.86</v>
      </c>
    </row>
    <row r="105" spans="1:7" ht="18.75" customHeight="1" thickBot="1" x14ac:dyDescent="0.25">
      <c r="A105" s="90" t="s">
        <v>1</v>
      </c>
      <c r="B105" s="103">
        <f>+B104</f>
        <v>-11293</v>
      </c>
      <c r="C105" s="103">
        <f>+C104</f>
        <v>-12941</v>
      </c>
      <c r="D105" s="103">
        <f>+D104</f>
        <v>-3655</v>
      </c>
      <c r="E105" s="103">
        <f>+E104</f>
        <v>-972769.86</v>
      </c>
      <c r="F105" s="102">
        <f>+F104</f>
        <v>-1000658.86</v>
      </c>
    </row>
    <row r="106" spans="1:7" ht="10.5" customHeight="1" thickBot="1" x14ac:dyDescent="0.25">
      <c r="A106" s="87"/>
      <c r="B106" s="88"/>
      <c r="C106" s="88"/>
      <c r="D106" s="88"/>
      <c r="E106" s="88"/>
      <c r="F106" s="89"/>
    </row>
    <row r="107" spans="1:7" ht="27" customHeight="1" thickBot="1" x14ac:dyDescent="0.25">
      <c r="A107" s="95" t="s">
        <v>8</v>
      </c>
      <c r="B107" s="96"/>
      <c r="C107" s="96"/>
      <c r="D107" s="96"/>
      <c r="E107" s="97"/>
      <c r="F107" s="138">
        <f>+F75+F85+F101+F105</f>
        <v>44745655.970000006</v>
      </c>
    </row>
    <row r="108" spans="1:7" x14ac:dyDescent="0.2">
      <c r="F108" s="135" t="s">
        <v>3</v>
      </c>
      <c r="G108" s="169"/>
    </row>
    <row r="109" spans="1:7" x14ac:dyDescent="0.2">
      <c r="F109" s="70" t="s">
        <v>3</v>
      </c>
    </row>
    <row r="110" spans="1:7" x14ac:dyDescent="0.2">
      <c r="F110" s="39"/>
    </row>
    <row r="112" spans="1:7" x14ac:dyDescent="0.2">
      <c r="F112" s="79"/>
    </row>
  </sheetData>
  <mergeCells count="5">
    <mergeCell ref="A1:F1"/>
    <mergeCell ref="A102:F102"/>
    <mergeCell ref="A76:B76"/>
    <mergeCell ref="C76:D76"/>
    <mergeCell ref="E76:F76"/>
  </mergeCells>
  <phoneticPr fontId="43" type="noConversion"/>
  <pageMargins left="0.94488188976377963" right="0.6692913385826772" top="1.0629921259842521" bottom="0.78740157480314965" header="0.31496062992125984" footer="0"/>
  <pageSetup scale="80" orientation="portrait" r:id="rId1"/>
  <headerFooter alignWithMargins="0">
    <oddHeader>&amp;C&amp;"Arial,Negrita"&amp;16VISTA A LA COLINA 
 SALDOS POR VENCIMIENTO
Marzo  31  de 2019</oddHeader>
    <oddFooter>&amp;R&amp;"Arial,Negrita"&amp;8&amp;G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F6" sqref="F6"/>
    </sheetView>
  </sheetViews>
  <sheetFormatPr baseColWidth="10" defaultColWidth="11.42578125" defaultRowHeight="15" x14ac:dyDescent="0.25"/>
  <cols>
    <col min="1" max="1" width="38.28515625" style="140" customWidth="1"/>
    <col min="2" max="2" width="15.42578125" style="140" customWidth="1"/>
    <col min="3" max="5" width="11.42578125" style="140"/>
    <col min="6" max="6" width="14.28515625" style="140" customWidth="1"/>
    <col min="7" max="16384" width="11.42578125" style="140"/>
  </cols>
  <sheetData>
    <row r="1" spans="1:6" ht="15.75" thickBot="1" x14ac:dyDescent="0.3">
      <c r="A1" s="167" t="s">
        <v>60</v>
      </c>
      <c r="B1" s="168">
        <v>43525</v>
      </c>
    </row>
    <row r="3" spans="1:6" x14ac:dyDescent="0.25">
      <c r="A3" s="162" t="s">
        <v>61</v>
      </c>
      <c r="B3" s="163">
        <f>9980919.04+2173609+1475332.34</f>
        <v>13629860.379999999</v>
      </c>
      <c r="C3" s="164">
        <v>1</v>
      </c>
      <c r="F3" s="4" t="s">
        <v>3</v>
      </c>
    </row>
    <row r="4" spans="1:6" x14ac:dyDescent="0.25">
      <c r="A4" s="162" t="s">
        <v>62</v>
      </c>
      <c r="B4" s="4">
        <v>5657504.7800000003</v>
      </c>
      <c r="C4" s="165">
        <f>+B4/B3</f>
        <v>0.41508163856921332</v>
      </c>
      <c r="F4" s="352" t="s">
        <v>3</v>
      </c>
    </row>
    <row r="5" spans="1:6" x14ac:dyDescent="0.25">
      <c r="A5" s="162" t="s">
        <v>63</v>
      </c>
      <c r="B5" s="163">
        <f>B3-B4</f>
        <v>7972355.5999999987</v>
      </c>
      <c r="C5" s="165">
        <f>+B5/B3</f>
        <v>0.58491836143078668</v>
      </c>
    </row>
    <row r="7" spans="1:6" x14ac:dyDescent="0.25">
      <c r="A7" s="162" t="s">
        <v>64</v>
      </c>
      <c r="B7" s="166">
        <v>0</v>
      </c>
      <c r="C7" s="164">
        <v>1</v>
      </c>
    </row>
    <row r="8" spans="1:6" x14ac:dyDescent="0.25">
      <c r="A8" s="288" t="s">
        <v>65</v>
      </c>
      <c r="B8" s="166">
        <v>0</v>
      </c>
      <c r="C8" s="289" t="e">
        <f>+B8/B7</f>
        <v>#DIV/0!</v>
      </c>
    </row>
    <row r="9" spans="1:6" x14ac:dyDescent="0.25">
      <c r="A9" s="162" t="s">
        <v>63</v>
      </c>
      <c r="B9" s="166">
        <v>0</v>
      </c>
      <c r="C9" s="165" t="e">
        <f>+B9/B7</f>
        <v>#DIV/0!</v>
      </c>
    </row>
  </sheetData>
  <pageMargins left="0.7" right="0.7" top="0.75" bottom="0.75" header="0.3" footer="0.3"/>
  <pageSetup orientation="portrait" horizontalDpi="4294967294" verticalDpi="0" r:id="rId1"/>
  <ignoredErrors>
    <ignoredError sqref="C9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5" ySplit="1" topLeftCell="F39" activePane="bottomRight" state="frozenSplit"/>
      <selection pane="topRight" activeCell="H1" sqref="H1"/>
      <selection pane="bottomLeft" activeCell="A2" sqref="A2"/>
      <selection pane="bottomRight" activeCell="J21" sqref="J21"/>
    </sheetView>
  </sheetViews>
  <sheetFormatPr baseColWidth="10" defaultColWidth="11.42578125" defaultRowHeight="15" x14ac:dyDescent="0.25"/>
  <cols>
    <col min="1" max="1" width="3" style="270" customWidth="1"/>
    <col min="2" max="2" width="2.140625" style="270" customWidth="1"/>
    <col min="3" max="3" width="2.7109375" style="270" customWidth="1"/>
    <col min="4" max="4" width="2.140625" style="270" customWidth="1"/>
    <col min="5" max="5" width="34.140625" style="270" customWidth="1"/>
    <col min="6" max="6" width="17.42578125" style="199" customWidth="1"/>
    <col min="7" max="7" width="15" style="199" customWidth="1"/>
    <col min="8" max="8" width="13.5703125" style="199" customWidth="1"/>
    <col min="9" max="16384" width="11.42578125" style="183"/>
  </cols>
  <sheetData>
    <row r="1" spans="1:8" s="175" customFormat="1" ht="15.75" thickBot="1" x14ac:dyDescent="0.3">
      <c r="A1" s="271"/>
      <c r="B1" s="172"/>
      <c r="C1" s="173"/>
      <c r="D1" s="173"/>
      <c r="E1" s="173"/>
      <c r="F1" s="173" t="s">
        <v>222</v>
      </c>
      <c r="G1" s="173" t="s">
        <v>216</v>
      </c>
      <c r="H1" s="174"/>
    </row>
    <row r="2" spans="1:8" x14ac:dyDescent="0.25">
      <c r="A2" s="176"/>
      <c r="B2" s="184"/>
      <c r="C2" s="187" t="s">
        <v>149</v>
      </c>
      <c r="D2" s="187"/>
      <c r="E2" s="187"/>
      <c r="F2" s="192"/>
      <c r="G2" s="192"/>
      <c r="H2" s="230"/>
    </row>
    <row r="3" spans="1:8" x14ac:dyDescent="0.25">
      <c r="A3" s="176"/>
      <c r="B3" s="184"/>
      <c r="C3" s="187"/>
      <c r="D3" s="187" t="s">
        <v>150</v>
      </c>
      <c r="E3" s="187"/>
      <c r="F3" s="78">
        <v>29942757.120000001</v>
      </c>
      <c r="G3" s="78">
        <v>29942757</v>
      </c>
      <c r="H3" s="230">
        <f>+F3-G3</f>
        <v>0.12000000104308128</v>
      </c>
    </row>
    <row r="4" spans="1:8" x14ac:dyDescent="0.25">
      <c r="A4" s="176"/>
      <c r="B4" s="184"/>
      <c r="C4" s="187"/>
      <c r="D4" s="187" t="s">
        <v>151</v>
      </c>
      <c r="E4" s="187"/>
      <c r="F4" s="78">
        <v>5637303</v>
      </c>
      <c r="G4" s="78">
        <v>828662.01</v>
      </c>
      <c r="H4" s="230">
        <f>+F4-G4</f>
        <v>4808640.99</v>
      </c>
    </row>
    <row r="5" spans="1:8" ht="15.75" thickBot="1" x14ac:dyDescent="0.3">
      <c r="A5" s="176"/>
      <c r="B5" s="184"/>
      <c r="C5" s="187"/>
      <c r="D5" s="187" t="s">
        <v>152</v>
      </c>
      <c r="E5" s="187"/>
      <c r="F5" s="78">
        <v>-1730175.86</v>
      </c>
      <c r="G5" s="78">
        <v>-2994275.7</v>
      </c>
      <c r="H5" s="230">
        <f>+F5-G5</f>
        <v>1264099.8400000001</v>
      </c>
    </row>
    <row r="6" spans="1:8" ht="15.75" thickBot="1" x14ac:dyDescent="0.3">
      <c r="A6" s="176"/>
      <c r="B6" s="194"/>
      <c r="C6" s="196" t="s">
        <v>153</v>
      </c>
      <c r="D6" s="196"/>
      <c r="E6" s="196"/>
      <c r="F6" s="197">
        <f>SUM(F3:F5)</f>
        <v>33849884.260000005</v>
      </c>
      <c r="G6" s="197">
        <f>SUM(G3:G5)</f>
        <v>27777143.310000002</v>
      </c>
      <c r="H6" s="198">
        <f>SUM(H3:H5)</f>
        <v>6072740.9500000011</v>
      </c>
    </row>
    <row r="7" spans="1:8" ht="21.75" customHeight="1" x14ac:dyDescent="0.25">
      <c r="A7" s="176"/>
      <c r="B7" s="184" t="s">
        <v>154</v>
      </c>
      <c r="C7" s="187"/>
      <c r="D7" s="187"/>
      <c r="E7" s="187"/>
      <c r="F7" s="192"/>
      <c r="G7" s="192"/>
      <c r="H7" s="230"/>
    </row>
    <row r="8" spans="1:8" x14ac:dyDescent="0.25">
      <c r="A8" s="176"/>
      <c r="B8" s="184"/>
      <c r="C8" s="187" t="s">
        <v>155</v>
      </c>
      <c r="D8" s="187"/>
      <c r="E8" s="187"/>
      <c r="F8" s="192"/>
      <c r="G8" s="192"/>
      <c r="H8" s="230"/>
    </row>
    <row r="9" spans="1:8" x14ac:dyDescent="0.25">
      <c r="A9" s="176"/>
      <c r="B9" s="184"/>
      <c r="C9" s="187"/>
      <c r="D9" s="187" t="s">
        <v>156</v>
      </c>
      <c r="E9" s="187"/>
      <c r="F9" s="78">
        <v>8033008</v>
      </c>
      <c r="G9" s="78">
        <v>7827750</v>
      </c>
      <c r="H9" s="230">
        <f t="shared" ref="H9:H16" si="0">+F9-G9</f>
        <v>205258</v>
      </c>
    </row>
    <row r="10" spans="1:8" x14ac:dyDescent="0.25">
      <c r="A10" s="176"/>
      <c r="B10" s="184"/>
      <c r="C10" s="187"/>
      <c r="D10" s="187" t="s">
        <v>157</v>
      </c>
      <c r="E10" s="187"/>
      <c r="F10" s="78">
        <v>4011105.42</v>
      </c>
      <c r="G10" s="78">
        <v>4294763.3099999996</v>
      </c>
      <c r="H10" s="230">
        <f t="shared" si="0"/>
        <v>-283657.88999999966</v>
      </c>
    </row>
    <row r="11" spans="1:8" x14ac:dyDescent="0.25">
      <c r="A11" s="176"/>
      <c r="B11" s="184"/>
      <c r="C11" s="187"/>
      <c r="D11" s="187" t="s">
        <v>158</v>
      </c>
      <c r="E11" s="187"/>
      <c r="F11" s="78">
        <v>243750</v>
      </c>
      <c r="G11" s="78">
        <v>1262025</v>
      </c>
      <c r="H11" s="230">
        <f t="shared" si="0"/>
        <v>-1018275</v>
      </c>
    </row>
    <row r="12" spans="1:8" x14ac:dyDescent="0.25">
      <c r="A12" s="176"/>
      <c r="B12" s="184"/>
      <c r="C12" s="187"/>
      <c r="D12" s="187" t="s">
        <v>159</v>
      </c>
      <c r="E12" s="187"/>
      <c r="F12" s="78"/>
      <c r="G12" s="78"/>
      <c r="H12" s="230">
        <f t="shared" si="0"/>
        <v>0</v>
      </c>
    </row>
    <row r="13" spans="1:8" x14ac:dyDescent="0.25">
      <c r="A13" s="176"/>
      <c r="B13" s="184"/>
      <c r="C13" s="187"/>
      <c r="D13" s="187"/>
      <c r="E13" s="187" t="s">
        <v>160</v>
      </c>
      <c r="F13" s="78">
        <v>16000</v>
      </c>
      <c r="G13" s="78">
        <v>6000</v>
      </c>
      <c r="H13" s="230">
        <f t="shared" si="0"/>
        <v>10000</v>
      </c>
    </row>
    <row r="14" spans="1:8" x14ac:dyDescent="0.25">
      <c r="A14" s="176"/>
      <c r="B14" s="184"/>
      <c r="C14" s="187"/>
      <c r="D14" s="187"/>
      <c r="E14" s="187" t="s">
        <v>161</v>
      </c>
      <c r="F14" s="78">
        <v>3399640</v>
      </c>
      <c r="G14" s="78">
        <v>4350000</v>
      </c>
      <c r="H14" s="230">
        <f t="shared" si="0"/>
        <v>-950360</v>
      </c>
    </row>
    <row r="15" spans="1:8" x14ac:dyDescent="0.25">
      <c r="A15" s="176"/>
      <c r="B15" s="184"/>
      <c r="C15" s="187"/>
      <c r="D15" s="187"/>
      <c r="E15" s="187" t="s">
        <v>162</v>
      </c>
      <c r="F15" s="78">
        <v>7315676</v>
      </c>
      <c r="G15" s="78">
        <v>2100000</v>
      </c>
      <c r="H15" s="230">
        <f t="shared" si="0"/>
        <v>5215676</v>
      </c>
    </row>
    <row r="16" spans="1:8" ht="15.75" thickBot="1" x14ac:dyDescent="0.3">
      <c r="A16" s="176"/>
      <c r="B16" s="184"/>
      <c r="C16" s="187"/>
      <c r="D16" s="187"/>
      <c r="E16" s="187" t="s">
        <v>163</v>
      </c>
      <c r="F16" s="308">
        <v>122031</v>
      </c>
      <c r="G16" s="308">
        <v>120000</v>
      </c>
      <c r="H16" s="230">
        <f t="shared" si="0"/>
        <v>2031</v>
      </c>
    </row>
    <row r="17" spans="1:8" ht="18.75" customHeight="1" thickBot="1" x14ac:dyDescent="0.3">
      <c r="A17" s="176"/>
      <c r="B17" s="194"/>
      <c r="C17" s="196"/>
      <c r="D17" s="196" t="s">
        <v>164</v>
      </c>
      <c r="E17" s="196"/>
      <c r="F17" s="197">
        <f>SUM(F13:F16)</f>
        <v>10853347</v>
      </c>
      <c r="G17" s="197">
        <f>SUM(G13:G16)</f>
        <v>6576000</v>
      </c>
      <c r="H17" s="198">
        <f>SUM(H13:H16)</f>
        <v>4277347</v>
      </c>
    </row>
    <row r="18" spans="1:8" x14ac:dyDescent="0.25">
      <c r="A18" s="176"/>
      <c r="B18" s="184"/>
      <c r="C18" s="187"/>
      <c r="D18" s="187" t="s">
        <v>165</v>
      </c>
      <c r="E18" s="187"/>
      <c r="F18" s="78">
        <v>2188800</v>
      </c>
      <c r="G18" s="78">
        <v>2396250</v>
      </c>
      <c r="H18" s="230">
        <f>+F18-G18</f>
        <v>-207450</v>
      </c>
    </row>
    <row r="19" spans="1:8" x14ac:dyDescent="0.25">
      <c r="A19" s="176"/>
      <c r="B19" s="184"/>
      <c r="C19" s="187"/>
      <c r="D19" s="187" t="s">
        <v>166</v>
      </c>
      <c r="E19" s="187"/>
      <c r="F19" s="78"/>
      <c r="G19" s="78"/>
      <c r="H19" s="230">
        <f t="shared" ref="H19:H24" si="1">+F19-G19</f>
        <v>0</v>
      </c>
    </row>
    <row r="20" spans="1:8" x14ac:dyDescent="0.25">
      <c r="A20" s="176"/>
      <c r="B20" s="184"/>
      <c r="C20" s="187"/>
      <c r="D20" s="187"/>
      <c r="E20" s="187" t="s">
        <v>167</v>
      </c>
      <c r="F20" s="78">
        <v>292232</v>
      </c>
      <c r="G20" s="78">
        <v>319500</v>
      </c>
      <c r="H20" s="230">
        <f t="shared" si="1"/>
        <v>-27268</v>
      </c>
    </row>
    <row r="21" spans="1:8" x14ac:dyDescent="0.25">
      <c r="A21" s="176"/>
      <c r="B21" s="184"/>
      <c r="C21" s="187"/>
      <c r="D21" s="187"/>
      <c r="E21" s="187" t="s">
        <v>168</v>
      </c>
      <c r="F21" s="78">
        <v>0</v>
      </c>
      <c r="G21" s="78">
        <v>160323.9</v>
      </c>
      <c r="H21" s="230">
        <f t="shared" si="1"/>
        <v>-160323.9</v>
      </c>
    </row>
    <row r="22" spans="1:8" x14ac:dyDescent="0.25">
      <c r="A22" s="176"/>
      <c r="B22" s="184"/>
      <c r="C22" s="187"/>
      <c r="D22" s="187"/>
      <c r="E22" s="187" t="s">
        <v>169</v>
      </c>
      <c r="F22" s="78">
        <v>0</v>
      </c>
      <c r="G22" s="78">
        <v>137250</v>
      </c>
      <c r="H22" s="230">
        <f t="shared" si="1"/>
        <v>-137250</v>
      </c>
    </row>
    <row r="23" spans="1:8" x14ac:dyDescent="0.25">
      <c r="A23" s="176"/>
      <c r="B23" s="184"/>
      <c r="C23" s="187"/>
      <c r="D23" s="187"/>
      <c r="E23" s="187" t="s">
        <v>170</v>
      </c>
      <c r="F23" s="78">
        <v>773640</v>
      </c>
      <c r="G23" s="78">
        <v>843750</v>
      </c>
      <c r="H23" s="230">
        <f t="shared" si="1"/>
        <v>-70110</v>
      </c>
    </row>
    <row r="24" spans="1:8" ht="15.75" thickBot="1" x14ac:dyDescent="0.3">
      <c r="A24" s="176"/>
      <c r="B24" s="184"/>
      <c r="C24" s="187"/>
      <c r="D24" s="187"/>
      <c r="E24" s="187" t="s">
        <v>171</v>
      </c>
      <c r="F24" s="308">
        <v>273967.5</v>
      </c>
      <c r="G24" s="308">
        <v>281250</v>
      </c>
      <c r="H24" s="230">
        <f t="shared" si="1"/>
        <v>-7282.5</v>
      </c>
    </row>
    <row r="25" spans="1:8" ht="22.5" customHeight="1" thickBot="1" x14ac:dyDescent="0.3">
      <c r="A25" s="176"/>
      <c r="B25" s="194"/>
      <c r="C25" s="196"/>
      <c r="D25" s="196" t="s">
        <v>172</v>
      </c>
      <c r="E25" s="196"/>
      <c r="F25" s="197">
        <f>SUM(F20:F24)</f>
        <v>1339839.5</v>
      </c>
      <c r="G25" s="197">
        <f>SUM(G20:G24)</f>
        <v>1742073.9</v>
      </c>
      <c r="H25" s="198">
        <f>SUM(H20:H24)</f>
        <v>-402234.4</v>
      </c>
    </row>
    <row r="26" spans="1:8" x14ac:dyDescent="0.25">
      <c r="A26" s="176"/>
      <c r="B26" s="184"/>
      <c r="C26" s="187"/>
      <c r="D26" s="187" t="s">
        <v>173</v>
      </c>
      <c r="E26" s="187"/>
      <c r="F26" s="192">
        <v>0</v>
      </c>
      <c r="G26" s="192">
        <v>90000</v>
      </c>
      <c r="H26" s="230">
        <f>+F26-G26</f>
        <v>-90000</v>
      </c>
    </row>
    <row r="27" spans="1:8" ht="15.75" thickBot="1" x14ac:dyDescent="0.3">
      <c r="A27" s="176"/>
      <c r="B27" s="184"/>
      <c r="C27" s="187"/>
      <c r="D27" s="187" t="s">
        <v>174</v>
      </c>
      <c r="E27" s="187"/>
      <c r="F27" s="249">
        <v>125000</v>
      </c>
      <c r="G27" s="249">
        <v>75000</v>
      </c>
      <c r="H27" s="230">
        <f>+F27-G27</f>
        <v>50000</v>
      </c>
    </row>
    <row r="28" spans="1:8" ht="21" customHeight="1" thickBot="1" x14ac:dyDescent="0.3">
      <c r="A28" s="176"/>
      <c r="B28" s="194"/>
      <c r="C28" s="196" t="s">
        <v>175</v>
      </c>
      <c r="D28" s="196"/>
      <c r="E28" s="196"/>
      <c r="F28" s="197">
        <f>+F9+F10+F11+F17+F18+F25+F26+F27</f>
        <v>26794849.920000002</v>
      </c>
      <c r="G28" s="197">
        <f>+G9+G10+G11+G17+G18+G25+G26+G27</f>
        <v>24263862.209999997</v>
      </c>
      <c r="H28" s="198">
        <f>+H9+H10+H11+H17+H18+H25+H26+H27</f>
        <v>2530987.7100000004</v>
      </c>
    </row>
    <row r="29" spans="1:8" ht="15.75" thickBot="1" x14ac:dyDescent="0.3">
      <c r="A29" s="176"/>
      <c r="B29" s="184"/>
      <c r="C29" s="187" t="s">
        <v>176</v>
      </c>
      <c r="D29" s="187"/>
      <c r="E29" s="187"/>
      <c r="F29" s="192"/>
      <c r="G29" s="192"/>
      <c r="H29" s="230"/>
    </row>
    <row r="30" spans="1:8" ht="15.75" hidden="1" thickBot="1" x14ac:dyDescent="0.3">
      <c r="A30" s="176"/>
      <c r="B30" s="184"/>
      <c r="C30" s="187"/>
      <c r="D30" s="187" t="s">
        <v>177</v>
      </c>
      <c r="E30" s="187"/>
      <c r="F30" s="192">
        <v>0</v>
      </c>
      <c r="G30" s="192">
        <v>0</v>
      </c>
      <c r="H30" s="230">
        <f t="shared" ref="H30:H38" si="2">SUM(F30:G30)</f>
        <v>0</v>
      </c>
    </row>
    <row r="31" spans="1:8" ht="15.75" hidden="1" thickBot="1" x14ac:dyDescent="0.3">
      <c r="A31" s="176"/>
      <c r="B31" s="184"/>
      <c r="C31" s="187"/>
      <c r="D31" s="187" t="s">
        <v>178</v>
      </c>
      <c r="E31" s="187"/>
      <c r="F31" s="192">
        <v>0</v>
      </c>
      <c r="G31" s="192">
        <v>0</v>
      </c>
      <c r="H31" s="230">
        <f t="shared" si="2"/>
        <v>0</v>
      </c>
    </row>
    <row r="32" spans="1:8" ht="15.75" hidden="1" thickBot="1" x14ac:dyDescent="0.3">
      <c r="A32" s="176"/>
      <c r="B32" s="184"/>
      <c r="C32" s="187"/>
      <c r="D32" s="187" t="s">
        <v>179</v>
      </c>
      <c r="E32" s="187"/>
      <c r="F32" s="192">
        <v>525076.76</v>
      </c>
      <c r="G32" s="192">
        <v>0</v>
      </c>
      <c r="H32" s="230">
        <f t="shared" si="2"/>
        <v>525076.76</v>
      </c>
    </row>
    <row r="33" spans="1:8" ht="15.75" hidden="1" thickBot="1" x14ac:dyDescent="0.3">
      <c r="A33" s="176"/>
      <c r="B33" s="184"/>
      <c r="C33" s="187"/>
      <c r="D33" s="187" t="s">
        <v>180</v>
      </c>
      <c r="E33" s="187"/>
      <c r="F33" s="192">
        <v>500000</v>
      </c>
      <c r="G33" s="192">
        <v>0</v>
      </c>
      <c r="H33" s="230">
        <f t="shared" si="2"/>
        <v>500000</v>
      </c>
    </row>
    <row r="34" spans="1:8" ht="15.75" hidden="1" thickBot="1" x14ac:dyDescent="0.3">
      <c r="A34" s="176"/>
      <c r="B34" s="184"/>
      <c r="C34" s="187"/>
      <c r="D34" s="187" t="s">
        <v>181</v>
      </c>
      <c r="E34" s="187"/>
      <c r="F34" s="192">
        <v>0</v>
      </c>
      <c r="G34" s="192">
        <v>0</v>
      </c>
      <c r="H34" s="230">
        <f t="shared" si="2"/>
        <v>0</v>
      </c>
    </row>
    <row r="35" spans="1:8" ht="15.75" hidden="1" thickBot="1" x14ac:dyDescent="0.3">
      <c r="A35" s="176"/>
      <c r="B35" s="184"/>
      <c r="C35" s="187"/>
      <c r="D35" s="187" t="s">
        <v>182</v>
      </c>
      <c r="E35" s="187"/>
      <c r="F35" s="192">
        <v>275780.05</v>
      </c>
      <c r="G35" s="192">
        <v>0</v>
      </c>
      <c r="H35" s="230">
        <f t="shared" si="2"/>
        <v>275780.05</v>
      </c>
    </row>
    <row r="36" spans="1:8" ht="15.75" hidden="1" thickBot="1" x14ac:dyDescent="0.3">
      <c r="A36" s="176"/>
      <c r="B36" s="184"/>
      <c r="C36" s="187"/>
      <c r="D36" s="187" t="s">
        <v>183</v>
      </c>
      <c r="E36" s="187"/>
      <c r="F36" s="192">
        <v>105000</v>
      </c>
      <c r="G36" s="192">
        <v>0</v>
      </c>
      <c r="H36" s="230">
        <f t="shared" si="2"/>
        <v>105000</v>
      </c>
    </row>
    <row r="37" spans="1:8" ht="15.75" hidden="1" thickBot="1" x14ac:dyDescent="0.3">
      <c r="A37" s="176"/>
      <c r="B37" s="184"/>
      <c r="C37" s="187"/>
      <c r="D37" s="187" t="s">
        <v>184</v>
      </c>
      <c r="E37" s="187"/>
      <c r="F37" s="192">
        <v>18700</v>
      </c>
      <c r="G37" s="192">
        <v>0</v>
      </c>
      <c r="H37" s="230">
        <f t="shared" si="2"/>
        <v>18700</v>
      </c>
    </row>
    <row r="38" spans="1:8" ht="15.75" hidden="1" thickBot="1" x14ac:dyDescent="0.3">
      <c r="A38" s="176"/>
      <c r="B38" s="184"/>
      <c r="C38" s="187"/>
      <c r="D38" s="187" t="s">
        <v>185</v>
      </c>
      <c r="E38" s="187"/>
      <c r="F38" s="192">
        <v>237655.7</v>
      </c>
      <c r="G38" s="192">
        <v>0</v>
      </c>
      <c r="H38" s="230">
        <f t="shared" si="2"/>
        <v>237655.7</v>
      </c>
    </row>
    <row r="39" spans="1:8" ht="20.25" customHeight="1" thickBot="1" x14ac:dyDescent="0.3">
      <c r="A39" s="176"/>
      <c r="B39" s="194"/>
      <c r="C39" s="196" t="s">
        <v>186</v>
      </c>
      <c r="D39" s="196"/>
      <c r="E39" s="196"/>
      <c r="F39" s="197">
        <v>2812368.48</v>
      </c>
      <c r="G39" s="197">
        <v>2875500</v>
      </c>
      <c r="H39" s="198">
        <f>+F39-G39</f>
        <v>-63131.520000000019</v>
      </c>
    </row>
    <row r="40" spans="1:8" ht="20.25" customHeight="1" thickBot="1" x14ac:dyDescent="0.3">
      <c r="A40" s="176"/>
      <c r="B40" s="194"/>
      <c r="C40" s="196" t="s">
        <v>187</v>
      </c>
      <c r="D40" s="196"/>
      <c r="E40" s="196"/>
      <c r="F40" s="197">
        <f>+F28+F39</f>
        <v>29607218.400000002</v>
      </c>
      <c r="G40" s="197">
        <f>+G28+G39</f>
        <v>27139362.209999997</v>
      </c>
      <c r="H40" s="198">
        <f>+F40-G40</f>
        <v>2467856.1900000051</v>
      </c>
    </row>
    <row r="41" spans="1:8" ht="20.25" hidden="1" customHeight="1" thickBot="1" x14ac:dyDescent="0.3">
      <c r="A41" s="176"/>
      <c r="B41" s="184"/>
      <c r="C41" s="187"/>
      <c r="D41" s="187"/>
      <c r="E41" s="187"/>
      <c r="F41" s="192">
        <v>0</v>
      </c>
      <c r="G41" s="192">
        <v>0</v>
      </c>
      <c r="H41" s="230">
        <f>SUM(F41:G41)</f>
        <v>0</v>
      </c>
    </row>
    <row r="42" spans="1:8" ht="20.25" customHeight="1" thickBot="1" x14ac:dyDescent="0.3">
      <c r="A42" s="176"/>
      <c r="B42" s="272" t="s">
        <v>189</v>
      </c>
      <c r="C42" s="273"/>
      <c r="D42" s="273"/>
      <c r="E42" s="273"/>
      <c r="F42" s="274">
        <v>3457402.5399999954</v>
      </c>
      <c r="G42" s="274">
        <f>+G6-G40-G41</f>
        <v>637781.10000000522</v>
      </c>
      <c r="H42" s="275">
        <f>+H6-H40-H41</f>
        <v>3604884.7599999961</v>
      </c>
    </row>
    <row r="43" spans="1:8" x14ac:dyDescent="0.25">
      <c r="A43" s="176"/>
      <c r="B43" s="262"/>
      <c r="C43" s="263"/>
      <c r="D43" s="263"/>
      <c r="E43" s="263"/>
      <c r="F43" s="202"/>
      <c r="G43" s="202"/>
      <c r="H43" s="203"/>
    </row>
    <row r="44" spans="1:8" s="261" customFormat="1" ht="30" customHeight="1" thickBot="1" x14ac:dyDescent="0.3">
      <c r="A44" s="176"/>
      <c r="B44" s="353" t="s">
        <v>3</v>
      </c>
      <c r="C44" s="213"/>
      <c r="D44" s="268"/>
      <c r="E44" s="268"/>
      <c r="F44" s="354"/>
      <c r="G44" s="354"/>
      <c r="H44" s="355"/>
    </row>
    <row r="45" spans="1:8" x14ac:dyDescent="0.25">
      <c r="A45" s="176"/>
      <c r="B45" s="211" t="s">
        <v>3</v>
      </c>
      <c r="C45" s="215"/>
    </row>
  </sheetData>
  <pageMargins left="0.47244094488188981" right="0.19685039370078741" top="1.6929133858267718" bottom="0.70866141732283472" header="0.78740157480314965" footer="0.31496062992125984"/>
  <pageSetup orientation="portrait" horizontalDpi="4294967294" r:id="rId1"/>
  <headerFooter>
    <oddHeader>&amp;C&amp;"Arial,Negrita"&amp;12 CONDOMINIO VISTAS A LA COLINA
Estado de Resultados (Expresado en Colones)
Marzo  31 de   2019</oddHeader>
  </headerFooter>
  <ignoredErrors>
    <ignoredError sqref="H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153"/>
  <sheetViews>
    <sheetView zoomScale="90" zoomScaleNormal="90" workbookViewId="0">
      <pane xSplit="1" ySplit="1" topLeftCell="B2" activePane="bottomRight" state="frozenSplit"/>
      <selection pane="topRight" activeCell="I1" sqref="I1"/>
      <selection pane="bottomLeft" activeCell="A2" sqref="A2"/>
      <selection pane="bottomRight" activeCell="A90" sqref="A90:E90"/>
    </sheetView>
  </sheetViews>
  <sheetFormatPr baseColWidth="10" defaultColWidth="11.42578125" defaultRowHeight="15" x14ac:dyDescent="0.25"/>
  <cols>
    <col min="1" max="1" width="40" style="290" customWidth="1"/>
    <col min="2" max="2" width="16.42578125" style="136" customWidth="1"/>
    <col min="3" max="3" width="36.28515625" style="76" customWidth="1"/>
    <col min="4" max="4" width="65.5703125" style="76" customWidth="1"/>
    <col min="5" max="5" width="27.140625" style="76" customWidth="1"/>
    <col min="6" max="6" width="11.42578125" style="75"/>
    <col min="7" max="7" width="12.5703125" style="75" customWidth="1"/>
    <col min="8" max="16384" width="11.42578125" style="75"/>
  </cols>
  <sheetData>
    <row r="1" spans="1:5" ht="15.75" thickBot="1" x14ac:dyDescent="0.3">
      <c r="A1" s="356" t="s">
        <v>27</v>
      </c>
      <c r="B1" s="357" t="s">
        <v>28</v>
      </c>
      <c r="C1" s="357" t="s">
        <v>30</v>
      </c>
      <c r="D1" s="357" t="s">
        <v>31</v>
      </c>
      <c r="E1" s="358" t="s">
        <v>32</v>
      </c>
    </row>
    <row r="2" spans="1:5" x14ac:dyDescent="0.25">
      <c r="A2" s="359" t="s">
        <v>440</v>
      </c>
      <c r="B2" s="360"/>
      <c r="C2" s="361"/>
      <c r="D2" s="361"/>
      <c r="E2" s="362"/>
    </row>
    <row r="3" spans="1:5" x14ac:dyDescent="0.25">
      <c r="A3" s="359" t="s">
        <v>441</v>
      </c>
      <c r="B3" s="360"/>
      <c r="C3" s="361"/>
      <c r="D3" s="361"/>
      <c r="E3" s="362"/>
    </row>
    <row r="4" spans="1:5" x14ac:dyDescent="0.25">
      <c r="A4" s="359" t="s">
        <v>155</v>
      </c>
      <c r="B4" s="360"/>
      <c r="C4" s="361"/>
      <c r="D4" s="361"/>
      <c r="E4" s="362"/>
    </row>
    <row r="5" spans="1:5" x14ac:dyDescent="0.25">
      <c r="A5" s="359" t="s">
        <v>156</v>
      </c>
      <c r="B5" s="360"/>
      <c r="C5" s="361"/>
      <c r="D5" s="361"/>
      <c r="E5" s="362"/>
    </row>
    <row r="6" spans="1:5" x14ac:dyDescent="0.25">
      <c r="A6" s="363" t="s">
        <v>442</v>
      </c>
      <c r="B6" s="364" t="s">
        <v>443</v>
      </c>
      <c r="C6" s="365" t="s">
        <v>108</v>
      </c>
      <c r="D6" s="365" t="s">
        <v>444</v>
      </c>
      <c r="E6" s="366">
        <v>1261750</v>
      </c>
    </row>
    <row r="7" spans="1:5" x14ac:dyDescent="0.25">
      <c r="A7" s="363" t="s">
        <v>442</v>
      </c>
      <c r="B7" s="364" t="s">
        <v>443</v>
      </c>
      <c r="C7" s="365" t="s">
        <v>108</v>
      </c>
      <c r="D7" s="365" t="s">
        <v>445</v>
      </c>
      <c r="E7" s="366">
        <v>1261750</v>
      </c>
    </row>
    <row r="8" spans="1:5" x14ac:dyDescent="0.25">
      <c r="A8" s="363" t="s">
        <v>442</v>
      </c>
      <c r="B8" s="364">
        <v>43771</v>
      </c>
      <c r="C8" s="365" t="s">
        <v>108</v>
      </c>
      <c r="D8" s="365" t="s">
        <v>446</v>
      </c>
      <c r="E8" s="366">
        <v>1377377</v>
      </c>
    </row>
    <row r="9" spans="1:5" x14ac:dyDescent="0.25">
      <c r="A9" s="363" t="s">
        <v>442</v>
      </c>
      <c r="B9" s="364">
        <v>43771</v>
      </c>
      <c r="C9" s="365" t="s">
        <v>108</v>
      </c>
      <c r="D9" s="365" t="s">
        <v>447</v>
      </c>
      <c r="E9" s="366">
        <v>1377377</v>
      </c>
    </row>
    <row r="10" spans="1:5" x14ac:dyDescent="0.25">
      <c r="A10" s="363" t="s">
        <v>442</v>
      </c>
      <c r="B10" s="364">
        <v>43802</v>
      </c>
      <c r="C10" s="365" t="s">
        <v>108</v>
      </c>
      <c r="D10" s="365" t="s">
        <v>448</v>
      </c>
      <c r="E10" s="366">
        <v>1377377</v>
      </c>
    </row>
    <row r="11" spans="1:5" ht="15.75" thickBot="1" x14ac:dyDescent="0.3">
      <c r="A11" s="363" t="s">
        <v>442</v>
      </c>
      <c r="B11" s="364">
        <v>43802</v>
      </c>
      <c r="C11" s="365" t="s">
        <v>108</v>
      </c>
      <c r="D11" s="365" t="s">
        <v>449</v>
      </c>
      <c r="E11" s="366">
        <v>1377377</v>
      </c>
    </row>
    <row r="12" spans="1:5" ht="15.75" thickBot="1" x14ac:dyDescent="0.3">
      <c r="A12" s="367" t="s">
        <v>450</v>
      </c>
      <c r="B12" s="368"/>
      <c r="C12" s="369"/>
      <c r="D12" s="369"/>
      <c r="E12" s="370">
        <f>ROUND(SUM(E5:E11),5)</f>
        <v>8033008</v>
      </c>
    </row>
    <row r="13" spans="1:5" x14ac:dyDescent="0.25">
      <c r="A13" s="359" t="s">
        <v>157</v>
      </c>
      <c r="B13" s="360"/>
      <c r="C13" s="361"/>
      <c r="D13" s="361"/>
      <c r="E13" s="362"/>
    </row>
    <row r="14" spans="1:5" x14ac:dyDescent="0.25">
      <c r="A14" s="363" t="s">
        <v>442</v>
      </c>
      <c r="B14" s="364" t="s">
        <v>451</v>
      </c>
      <c r="C14" s="365" t="s">
        <v>106</v>
      </c>
      <c r="D14" s="365" t="s">
        <v>452</v>
      </c>
      <c r="E14" s="366">
        <v>668517.56999999995</v>
      </c>
    </row>
    <row r="15" spans="1:5" x14ac:dyDescent="0.25">
      <c r="A15" s="363" t="s">
        <v>442</v>
      </c>
      <c r="B15" s="364" t="s">
        <v>451</v>
      </c>
      <c r="C15" s="365" t="s">
        <v>106</v>
      </c>
      <c r="D15" s="365" t="s">
        <v>453</v>
      </c>
      <c r="E15" s="366">
        <v>668517.56999999995</v>
      </c>
    </row>
    <row r="16" spans="1:5" x14ac:dyDescent="0.25">
      <c r="A16" s="363" t="s">
        <v>442</v>
      </c>
      <c r="B16" s="364">
        <v>43771</v>
      </c>
      <c r="C16" s="365" t="s">
        <v>106</v>
      </c>
      <c r="D16" s="365" t="s">
        <v>454</v>
      </c>
      <c r="E16" s="366">
        <v>668517.56999999995</v>
      </c>
    </row>
    <row r="17" spans="1:5" x14ac:dyDescent="0.25">
      <c r="A17" s="363" t="s">
        <v>442</v>
      </c>
      <c r="B17" s="364">
        <v>43771</v>
      </c>
      <c r="C17" s="365" t="s">
        <v>106</v>
      </c>
      <c r="D17" s="365" t="s">
        <v>455</v>
      </c>
      <c r="E17" s="366">
        <v>668517.56999999995</v>
      </c>
    </row>
    <row r="18" spans="1:5" x14ac:dyDescent="0.25">
      <c r="A18" s="363" t="s">
        <v>442</v>
      </c>
      <c r="B18" s="364">
        <v>43802</v>
      </c>
      <c r="C18" s="365" t="s">
        <v>106</v>
      </c>
      <c r="D18" s="365" t="s">
        <v>456</v>
      </c>
      <c r="E18" s="366">
        <v>668517.56999999995</v>
      </c>
    </row>
    <row r="19" spans="1:5" ht="15.75" thickBot="1" x14ac:dyDescent="0.3">
      <c r="A19" s="363" t="s">
        <v>442</v>
      </c>
      <c r="B19" s="364">
        <v>43802</v>
      </c>
      <c r="C19" s="365" t="s">
        <v>106</v>
      </c>
      <c r="D19" s="365" t="s">
        <v>457</v>
      </c>
      <c r="E19" s="371">
        <v>668517.56999999995</v>
      </c>
    </row>
    <row r="20" spans="1:5" ht="15.75" thickBot="1" x14ac:dyDescent="0.3">
      <c r="A20" s="367" t="s">
        <v>458</v>
      </c>
      <c r="B20" s="368"/>
      <c r="C20" s="369"/>
      <c r="D20" s="369"/>
      <c r="E20" s="370">
        <f>ROUND(SUM(E13:E19),5)</f>
        <v>4011105.42</v>
      </c>
    </row>
    <row r="21" spans="1:5" x14ac:dyDescent="0.25">
      <c r="A21" s="359" t="s">
        <v>158</v>
      </c>
      <c r="B21" s="360"/>
      <c r="C21" s="361"/>
      <c r="D21" s="361"/>
      <c r="E21" s="362"/>
    </row>
    <row r="22" spans="1:5" x14ac:dyDescent="0.25">
      <c r="A22" s="363" t="s">
        <v>442</v>
      </c>
      <c r="B22" s="364">
        <v>43771</v>
      </c>
      <c r="C22" s="365" t="s">
        <v>106</v>
      </c>
      <c r="D22" s="365" t="s">
        <v>459</v>
      </c>
      <c r="E22" s="366">
        <v>195000</v>
      </c>
    </row>
    <row r="23" spans="1:5" ht="15.75" thickBot="1" x14ac:dyDescent="0.3">
      <c r="A23" s="363" t="s">
        <v>442</v>
      </c>
      <c r="B23" s="364">
        <v>43771</v>
      </c>
      <c r="C23" s="365" t="s">
        <v>106</v>
      </c>
      <c r="D23" s="365" t="s">
        <v>460</v>
      </c>
      <c r="E23" s="371">
        <v>48750</v>
      </c>
    </row>
    <row r="24" spans="1:5" ht="15.75" thickBot="1" x14ac:dyDescent="0.3">
      <c r="A24" s="367" t="s">
        <v>461</v>
      </c>
      <c r="B24" s="368"/>
      <c r="C24" s="369"/>
      <c r="D24" s="369"/>
      <c r="E24" s="370">
        <f>ROUND(SUM(E21:E23),5)</f>
        <v>243750</v>
      </c>
    </row>
    <row r="25" spans="1:5" x14ac:dyDescent="0.25">
      <c r="A25" s="359" t="s">
        <v>159</v>
      </c>
      <c r="B25" s="360"/>
      <c r="C25" s="361"/>
      <c r="D25" s="361"/>
      <c r="E25" s="362"/>
    </row>
    <row r="26" spans="1:5" x14ac:dyDescent="0.25">
      <c r="A26" s="359" t="s">
        <v>160</v>
      </c>
      <c r="B26" s="360"/>
      <c r="C26" s="361"/>
      <c r="D26" s="361"/>
      <c r="E26" s="362"/>
    </row>
    <row r="27" spans="1:5" x14ac:dyDescent="0.25">
      <c r="A27" s="363" t="s">
        <v>42</v>
      </c>
      <c r="B27" s="364" t="s">
        <v>462</v>
      </c>
      <c r="C27" s="365" t="s">
        <v>463</v>
      </c>
      <c r="D27" s="365" t="s">
        <v>464</v>
      </c>
      <c r="E27" s="366">
        <v>10000</v>
      </c>
    </row>
    <row r="28" spans="1:5" x14ac:dyDescent="0.25">
      <c r="A28" s="363" t="s">
        <v>442</v>
      </c>
      <c r="B28" s="364">
        <v>43802</v>
      </c>
      <c r="C28" s="365" t="s">
        <v>119</v>
      </c>
      <c r="D28" s="365" t="s">
        <v>465</v>
      </c>
      <c r="E28" s="366">
        <v>2000</v>
      </c>
    </row>
    <row r="29" spans="1:5" ht="15.75" thickBot="1" x14ac:dyDescent="0.3">
      <c r="A29" s="363" t="s">
        <v>42</v>
      </c>
      <c r="B29" s="364" t="s">
        <v>308</v>
      </c>
      <c r="C29" s="365" t="s">
        <v>310</v>
      </c>
      <c r="D29" s="365" t="s">
        <v>311</v>
      </c>
      <c r="E29" s="371">
        <v>4000</v>
      </c>
    </row>
    <row r="30" spans="1:5" ht="15.75" thickBot="1" x14ac:dyDescent="0.3">
      <c r="A30" s="367" t="s">
        <v>466</v>
      </c>
      <c r="B30" s="368"/>
      <c r="C30" s="369"/>
      <c r="D30" s="369"/>
      <c r="E30" s="370">
        <f>ROUND(SUM(E26:E29),5)</f>
        <v>16000</v>
      </c>
    </row>
    <row r="31" spans="1:5" x14ac:dyDescent="0.25">
      <c r="A31" s="359" t="s">
        <v>161</v>
      </c>
      <c r="B31" s="360"/>
      <c r="C31" s="361"/>
      <c r="D31" s="361"/>
      <c r="E31" s="362"/>
    </row>
    <row r="32" spans="1:5" x14ac:dyDescent="0.25">
      <c r="A32" s="363" t="s">
        <v>42</v>
      </c>
      <c r="B32" s="364">
        <v>43770</v>
      </c>
      <c r="C32" s="365" t="s">
        <v>102</v>
      </c>
      <c r="D32" s="365" t="s">
        <v>266</v>
      </c>
      <c r="E32" s="366">
        <v>1073315</v>
      </c>
    </row>
    <row r="33" spans="1:5" x14ac:dyDescent="0.25">
      <c r="A33" s="363" t="s">
        <v>42</v>
      </c>
      <c r="B33" s="364">
        <v>43770</v>
      </c>
      <c r="C33" s="365" t="s">
        <v>102</v>
      </c>
      <c r="D33" s="365" t="s">
        <v>467</v>
      </c>
      <c r="E33" s="366">
        <v>88565</v>
      </c>
    </row>
    <row r="34" spans="1:5" x14ac:dyDescent="0.25">
      <c r="A34" s="363" t="s">
        <v>42</v>
      </c>
      <c r="B34" s="364">
        <v>43770</v>
      </c>
      <c r="C34" s="365" t="s">
        <v>102</v>
      </c>
      <c r="D34" s="365" t="s">
        <v>280</v>
      </c>
      <c r="E34" s="366">
        <v>56115</v>
      </c>
    </row>
    <row r="35" spans="1:5" x14ac:dyDescent="0.25">
      <c r="A35" s="363" t="s">
        <v>42</v>
      </c>
      <c r="B35" s="364">
        <v>43648</v>
      </c>
      <c r="C35" s="365" t="s">
        <v>102</v>
      </c>
      <c r="D35" s="365" t="s">
        <v>467</v>
      </c>
      <c r="E35" s="366">
        <v>1001485</v>
      </c>
    </row>
    <row r="36" spans="1:5" x14ac:dyDescent="0.25">
      <c r="A36" s="363" t="s">
        <v>42</v>
      </c>
      <c r="B36" s="364">
        <v>43679</v>
      </c>
      <c r="C36" s="365" t="s">
        <v>102</v>
      </c>
      <c r="D36" s="365" t="s">
        <v>468</v>
      </c>
      <c r="E36" s="366">
        <v>84230</v>
      </c>
    </row>
    <row r="37" spans="1:5" x14ac:dyDescent="0.25">
      <c r="A37" s="363" t="s">
        <v>42</v>
      </c>
      <c r="B37" s="364">
        <v>43679</v>
      </c>
      <c r="C37" s="365" t="s">
        <v>102</v>
      </c>
      <c r="D37" s="365" t="s">
        <v>469</v>
      </c>
      <c r="E37" s="366">
        <v>51650</v>
      </c>
    </row>
    <row r="38" spans="1:5" x14ac:dyDescent="0.25">
      <c r="A38" s="363" t="s">
        <v>42</v>
      </c>
      <c r="B38" s="364">
        <v>43680</v>
      </c>
      <c r="C38" s="365" t="s">
        <v>102</v>
      </c>
      <c r="D38" s="365" t="s">
        <v>266</v>
      </c>
      <c r="E38" s="366">
        <v>922885</v>
      </c>
    </row>
    <row r="39" spans="1:5" x14ac:dyDescent="0.25">
      <c r="A39" s="363" t="s">
        <v>42</v>
      </c>
      <c r="B39" s="364">
        <v>43802</v>
      </c>
      <c r="C39" s="365" t="s">
        <v>102</v>
      </c>
      <c r="D39" s="365" t="s">
        <v>280</v>
      </c>
      <c r="E39" s="366">
        <v>37015</v>
      </c>
    </row>
    <row r="40" spans="1:5" ht="15.75" thickBot="1" x14ac:dyDescent="0.3">
      <c r="A40" s="363" t="s">
        <v>42</v>
      </c>
      <c r="B40" s="364">
        <v>43802</v>
      </c>
      <c r="C40" s="365" t="s">
        <v>102</v>
      </c>
      <c r="D40" s="365" t="s">
        <v>266</v>
      </c>
      <c r="E40" s="371">
        <v>84380</v>
      </c>
    </row>
    <row r="41" spans="1:5" ht="15.75" thickBot="1" x14ac:dyDescent="0.3">
      <c r="A41" s="367" t="s">
        <v>470</v>
      </c>
      <c r="B41" s="368"/>
      <c r="C41" s="369"/>
      <c r="D41" s="369"/>
      <c r="E41" s="370">
        <f>ROUND(SUM(E31:E40),5)</f>
        <v>3399640</v>
      </c>
    </row>
    <row r="42" spans="1:5" x14ac:dyDescent="0.25">
      <c r="A42" s="359" t="s">
        <v>162</v>
      </c>
      <c r="B42" s="360"/>
      <c r="C42" s="361"/>
      <c r="D42" s="361"/>
      <c r="E42" s="362"/>
    </row>
    <row r="43" spans="1:5" x14ac:dyDescent="0.25">
      <c r="A43" s="363" t="s">
        <v>42</v>
      </c>
      <c r="B43" s="364">
        <v>43770</v>
      </c>
      <c r="C43" s="365" t="s">
        <v>100</v>
      </c>
      <c r="D43" s="365" t="s">
        <v>101</v>
      </c>
      <c r="E43" s="366">
        <v>1380346</v>
      </c>
    </row>
    <row r="44" spans="1:5" x14ac:dyDescent="0.25">
      <c r="A44" s="363" t="s">
        <v>42</v>
      </c>
      <c r="B44" s="364">
        <v>43648</v>
      </c>
      <c r="C44" s="365" t="s">
        <v>100</v>
      </c>
      <c r="D44" s="365" t="s">
        <v>101</v>
      </c>
      <c r="E44" s="366">
        <v>2771219</v>
      </c>
    </row>
    <row r="45" spans="1:5" ht="15.75" thickBot="1" x14ac:dyDescent="0.3">
      <c r="A45" s="363" t="s">
        <v>42</v>
      </c>
      <c r="B45" s="364">
        <v>43802</v>
      </c>
      <c r="C45" s="365" t="s">
        <v>100</v>
      </c>
      <c r="D45" s="365" t="s">
        <v>101</v>
      </c>
      <c r="E45" s="371">
        <v>3164111</v>
      </c>
    </row>
    <row r="46" spans="1:5" ht="15.75" thickBot="1" x14ac:dyDescent="0.3">
      <c r="A46" s="367" t="s">
        <v>471</v>
      </c>
      <c r="B46" s="368"/>
      <c r="C46" s="369"/>
      <c r="D46" s="369"/>
      <c r="E46" s="370">
        <f>ROUND(SUM(E42:E45),5)</f>
        <v>7315676</v>
      </c>
    </row>
    <row r="47" spans="1:5" x14ac:dyDescent="0.25">
      <c r="A47" s="359" t="s">
        <v>472</v>
      </c>
      <c r="B47" s="360"/>
      <c r="C47" s="361"/>
      <c r="D47" s="361"/>
      <c r="E47" s="362"/>
    </row>
    <row r="48" spans="1:5" x14ac:dyDescent="0.25">
      <c r="A48" s="363" t="s">
        <v>42</v>
      </c>
      <c r="B48" s="364">
        <v>43770</v>
      </c>
      <c r="C48" s="365" t="s">
        <v>473</v>
      </c>
      <c r="D48" s="365" t="s">
        <v>474</v>
      </c>
      <c r="E48" s="366">
        <v>23257</v>
      </c>
    </row>
    <row r="49" spans="1:5" x14ac:dyDescent="0.25">
      <c r="A49" s="363" t="s">
        <v>42</v>
      </c>
      <c r="B49" s="364">
        <v>43770</v>
      </c>
      <c r="C49" s="365" t="s">
        <v>473</v>
      </c>
      <c r="D49" s="365" t="s">
        <v>474</v>
      </c>
      <c r="E49" s="366">
        <v>18035</v>
      </c>
    </row>
    <row r="50" spans="1:5" x14ac:dyDescent="0.25">
      <c r="A50" s="363" t="s">
        <v>42</v>
      </c>
      <c r="B50" s="364" t="s">
        <v>462</v>
      </c>
      <c r="C50" s="365" t="s">
        <v>473</v>
      </c>
      <c r="D50" s="365" t="s">
        <v>475</v>
      </c>
      <c r="E50" s="366">
        <v>21990</v>
      </c>
    </row>
    <row r="51" spans="1:5" x14ac:dyDescent="0.25">
      <c r="A51" s="363" t="s">
        <v>42</v>
      </c>
      <c r="B51" s="364">
        <v>43679</v>
      </c>
      <c r="C51" s="365" t="s">
        <v>473</v>
      </c>
      <c r="D51" s="365" t="s">
        <v>475</v>
      </c>
      <c r="E51" s="366">
        <v>21990</v>
      </c>
    </row>
    <row r="52" spans="1:5" x14ac:dyDescent="0.25">
      <c r="A52" s="363" t="s">
        <v>42</v>
      </c>
      <c r="B52" s="364">
        <v>43679</v>
      </c>
      <c r="C52" s="365" t="s">
        <v>473</v>
      </c>
      <c r="D52" s="365" t="s">
        <v>474</v>
      </c>
      <c r="E52" s="366">
        <v>18648</v>
      </c>
    </row>
    <row r="53" spans="1:5" ht="15.75" thickBot="1" x14ac:dyDescent="0.3">
      <c r="A53" s="363" t="s">
        <v>42</v>
      </c>
      <c r="B53" s="364">
        <v>43679</v>
      </c>
      <c r="C53" s="365" t="s">
        <v>473</v>
      </c>
      <c r="D53" s="365" t="s">
        <v>474</v>
      </c>
      <c r="E53" s="366">
        <v>18111</v>
      </c>
    </row>
    <row r="54" spans="1:5" ht="15.75" thickBot="1" x14ac:dyDescent="0.3">
      <c r="A54" s="367" t="s">
        <v>476</v>
      </c>
      <c r="B54" s="368"/>
      <c r="C54" s="369"/>
      <c r="D54" s="369"/>
      <c r="E54" s="370">
        <f>ROUND(SUM(E47:E53),5)</f>
        <v>122031</v>
      </c>
    </row>
    <row r="55" spans="1:5" ht="15.75" thickBot="1" x14ac:dyDescent="0.3">
      <c r="A55" s="367" t="s">
        <v>164</v>
      </c>
      <c r="B55" s="368"/>
      <c r="C55" s="369"/>
      <c r="D55" s="369"/>
      <c r="E55" s="370">
        <f>ROUND(E30+E41+E46+E54,5)</f>
        <v>10853347</v>
      </c>
    </row>
    <row r="56" spans="1:5" x14ac:dyDescent="0.25">
      <c r="A56" s="359" t="s">
        <v>165</v>
      </c>
      <c r="B56" s="360"/>
      <c r="C56" s="361"/>
      <c r="D56" s="361"/>
      <c r="E56" s="362"/>
    </row>
    <row r="57" spans="1:5" x14ac:dyDescent="0.25">
      <c r="A57" s="363" t="s">
        <v>442</v>
      </c>
      <c r="B57" s="364" t="s">
        <v>451</v>
      </c>
      <c r="C57" s="365" t="s">
        <v>119</v>
      </c>
      <c r="D57" s="365" t="s">
        <v>477</v>
      </c>
      <c r="E57" s="366">
        <v>739200</v>
      </c>
    </row>
    <row r="58" spans="1:5" x14ac:dyDescent="0.25">
      <c r="A58" s="363" t="s">
        <v>442</v>
      </c>
      <c r="B58" s="364" t="s">
        <v>478</v>
      </c>
      <c r="C58" s="365" t="s">
        <v>119</v>
      </c>
      <c r="D58" s="365" t="s">
        <v>479</v>
      </c>
      <c r="E58" s="366">
        <v>723600</v>
      </c>
    </row>
    <row r="59" spans="1:5" ht="15.75" thickBot="1" x14ac:dyDescent="0.3">
      <c r="A59" s="363" t="s">
        <v>442</v>
      </c>
      <c r="B59" s="364" t="s">
        <v>312</v>
      </c>
      <c r="C59" s="365" t="s">
        <v>119</v>
      </c>
      <c r="D59" s="365" t="s">
        <v>480</v>
      </c>
      <c r="E59" s="371">
        <v>726000</v>
      </c>
    </row>
    <row r="60" spans="1:5" ht="15.75" thickBot="1" x14ac:dyDescent="0.3">
      <c r="A60" s="367" t="s">
        <v>481</v>
      </c>
      <c r="B60" s="368"/>
      <c r="C60" s="369"/>
      <c r="D60" s="369"/>
      <c r="E60" s="370">
        <f>ROUND(SUM(E56:E59),5)</f>
        <v>2188800</v>
      </c>
    </row>
    <row r="61" spans="1:5" x14ac:dyDescent="0.25">
      <c r="A61" s="359" t="s">
        <v>166</v>
      </c>
      <c r="B61" s="360"/>
      <c r="C61" s="361"/>
      <c r="D61" s="361"/>
      <c r="E61" s="362"/>
    </row>
    <row r="62" spans="1:5" x14ac:dyDescent="0.25">
      <c r="A62" s="359" t="s">
        <v>167</v>
      </c>
      <c r="B62" s="360"/>
      <c r="C62" s="361"/>
      <c r="D62" s="361"/>
      <c r="E62" s="362"/>
    </row>
    <row r="63" spans="1:5" x14ac:dyDescent="0.25">
      <c r="A63" s="363" t="s">
        <v>442</v>
      </c>
      <c r="B63" s="364" t="s">
        <v>451</v>
      </c>
      <c r="C63" s="365" t="s">
        <v>117</v>
      </c>
      <c r="D63" s="365" t="s">
        <v>482</v>
      </c>
      <c r="E63" s="366">
        <v>97920</v>
      </c>
    </row>
    <row r="64" spans="1:5" x14ac:dyDescent="0.25">
      <c r="A64" s="363" t="s">
        <v>442</v>
      </c>
      <c r="B64" s="364">
        <v>43771</v>
      </c>
      <c r="C64" s="365" t="s">
        <v>117</v>
      </c>
      <c r="D64" s="365" t="s">
        <v>483</v>
      </c>
      <c r="E64" s="366">
        <v>97600</v>
      </c>
    </row>
    <row r="65" spans="1:5" ht="15.75" thickBot="1" x14ac:dyDescent="0.3">
      <c r="A65" s="363" t="s">
        <v>442</v>
      </c>
      <c r="B65" s="364">
        <v>43772</v>
      </c>
      <c r="C65" s="365" t="s">
        <v>117</v>
      </c>
      <c r="D65" s="365" t="s">
        <v>484</v>
      </c>
      <c r="E65" s="371">
        <v>96712</v>
      </c>
    </row>
    <row r="66" spans="1:5" ht="15.75" thickBot="1" x14ac:dyDescent="0.3">
      <c r="A66" s="367" t="s">
        <v>485</v>
      </c>
      <c r="B66" s="368"/>
      <c r="C66" s="369"/>
      <c r="D66" s="369"/>
      <c r="E66" s="370">
        <f>ROUND(SUM(E62:E65),5)</f>
        <v>292232</v>
      </c>
    </row>
    <row r="67" spans="1:5" x14ac:dyDescent="0.25">
      <c r="A67" s="359" t="s">
        <v>168</v>
      </c>
      <c r="B67" s="360"/>
      <c r="C67" s="361"/>
      <c r="D67" s="361"/>
      <c r="E67" s="362"/>
    </row>
    <row r="68" spans="1:5" x14ac:dyDescent="0.25">
      <c r="A68" s="363" t="s">
        <v>442</v>
      </c>
      <c r="B68" s="364" t="s">
        <v>451</v>
      </c>
      <c r="C68" s="365" t="s">
        <v>118</v>
      </c>
      <c r="D68" s="365" t="s">
        <v>486</v>
      </c>
      <c r="E68" s="366">
        <v>257040</v>
      </c>
    </row>
    <row r="69" spans="1:5" x14ac:dyDescent="0.25">
      <c r="A69" s="363" t="s">
        <v>442</v>
      </c>
      <c r="B69" s="364">
        <v>43771</v>
      </c>
      <c r="C69" s="365" t="s">
        <v>118</v>
      </c>
      <c r="D69" s="365" t="s">
        <v>487</v>
      </c>
      <c r="E69" s="366">
        <v>259140</v>
      </c>
    </row>
    <row r="70" spans="1:5" ht="15.75" thickBot="1" x14ac:dyDescent="0.3">
      <c r="A70" s="363" t="s">
        <v>442</v>
      </c>
      <c r="B70" s="364">
        <v>43802</v>
      </c>
      <c r="C70" s="365" t="s">
        <v>118</v>
      </c>
      <c r="D70" s="365" t="s">
        <v>488</v>
      </c>
      <c r="E70" s="371">
        <v>257460</v>
      </c>
    </row>
    <row r="71" spans="1:5" ht="15.75" thickBot="1" x14ac:dyDescent="0.3">
      <c r="A71" s="367" t="s">
        <v>489</v>
      </c>
      <c r="B71" s="368"/>
      <c r="C71" s="369"/>
      <c r="D71" s="369"/>
      <c r="E71" s="370">
        <f>ROUND(SUM(E67:E70),5)</f>
        <v>773640</v>
      </c>
    </row>
    <row r="72" spans="1:5" x14ac:dyDescent="0.25">
      <c r="A72" s="359" t="s">
        <v>169</v>
      </c>
      <c r="B72" s="360"/>
      <c r="C72" s="361"/>
      <c r="D72" s="361"/>
      <c r="E72" s="362"/>
    </row>
    <row r="73" spans="1:5" x14ac:dyDescent="0.25">
      <c r="A73" s="363" t="s">
        <v>442</v>
      </c>
      <c r="B73" s="364" t="s">
        <v>451</v>
      </c>
      <c r="C73" s="365" t="s">
        <v>110</v>
      </c>
      <c r="D73" s="365" t="s">
        <v>490</v>
      </c>
      <c r="E73" s="366">
        <v>91800</v>
      </c>
    </row>
    <row r="74" spans="1:5" x14ac:dyDescent="0.25">
      <c r="A74" s="363" t="s">
        <v>442</v>
      </c>
      <c r="B74" s="364">
        <v>43771</v>
      </c>
      <c r="C74" s="365" t="s">
        <v>110</v>
      </c>
      <c r="D74" s="365" t="s">
        <v>491</v>
      </c>
      <c r="E74" s="366">
        <v>91500</v>
      </c>
    </row>
    <row r="75" spans="1:5" ht="15.75" thickBot="1" x14ac:dyDescent="0.3">
      <c r="A75" s="363" t="s">
        <v>442</v>
      </c>
      <c r="B75" s="364">
        <v>43772</v>
      </c>
      <c r="C75" s="365" t="s">
        <v>110</v>
      </c>
      <c r="D75" s="365" t="s">
        <v>492</v>
      </c>
      <c r="E75" s="366">
        <v>90667.5</v>
      </c>
    </row>
    <row r="76" spans="1:5" ht="15.75" thickBot="1" x14ac:dyDescent="0.3">
      <c r="A76" s="367" t="s">
        <v>493</v>
      </c>
      <c r="B76" s="368"/>
      <c r="C76" s="369"/>
      <c r="D76" s="369"/>
      <c r="E76" s="370">
        <f>ROUND(SUM(E72:E75),5)</f>
        <v>273967.5</v>
      </c>
    </row>
    <row r="77" spans="1:5" ht="15.75" thickBot="1" x14ac:dyDescent="0.3">
      <c r="A77" s="367" t="s">
        <v>172</v>
      </c>
      <c r="B77" s="368"/>
      <c r="C77" s="369"/>
      <c r="D77" s="369"/>
      <c r="E77" s="370">
        <f>ROUND(E66+E71+E76,5)</f>
        <v>1339839.5</v>
      </c>
    </row>
    <row r="78" spans="1:5" x14ac:dyDescent="0.25">
      <c r="A78" s="359" t="s">
        <v>174</v>
      </c>
      <c r="B78" s="360"/>
      <c r="C78" s="361"/>
      <c r="D78" s="361"/>
      <c r="E78" s="362"/>
    </row>
    <row r="79" spans="1:5" ht="15.75" thickBot="1" x14ac:dyDescent="0.3">
      <c r="A79" s="363" t="s">
        <v>442</v>
      </c>
      <c r="B79" s="364" t="s">
        <v>443</v>
      </c>
      <c r="C79" s="365" t="s">
        <v>494</v>
      </c>
      <c r="D79" s="365" t="s">
        <v>495</v>
      </c>
      <c r="E79" s="366">
        <v>125000</v>
      </c>
    </row>
    <row r="80" spans="1:5" ht="15.75" thickBot="1" x14ac:dyDescent="0.3">
      <c r="A80" s="367" t="s">
        <v>496</v>
      </c>
      <c r="B80" s="368"/>
      <c r="C80" s="369"/>
      <c r="D80" s="369"/>
      <c r="E80" s="370">
        <f>ROUND(SUM(E78:E79),5)</f>
        <v>125000</v>
      </c>
    </row>
    <row r="81" spans="1:5" ht="15.75" thickBot="1" x14ac:dyDescent="0.3">
      <c r="A81" s="367" t="s">
        <v>175</v>
      </c>
      <c r="B81" s="368"/>
      <c r="C81" s="369"/>
      <c r="D81" s="369"/>
      <c r="E81" s="370">
        <f>ROUND(E12+E20+E24+E55+E60+E77+E80,5)</f>
        <v>26794849.920000002</v>
      </c>
    </row>
    <row r="82" spans="1:5" x14ac:dyDescent="0.25">
      <c r="A82" s="359" t="s">
        <v>176</v>
      </c>
      <c r="B82" s="360"/>
      <c r="C82" s="361"/>
      <c r="D82" s="361"/>
      <c r="E82" s="362"/>
    </row>
    <row r="83" spans="1:5" x14ac:dyDescent="0.25">
      <c r="A83" s="359" t="s">
        <v>179</v>
      </c>
      <c r="B83" s="360"/>
      <c r="C83" s="361"/>
      <c r="D83" s="361"/>
      <c r="E83" s="362"/>
    </row>
    <row r="84" spans="1:5" x14ac:dyDescent="0.25">
      <c r="A84" s="363" t="s">
        <v>442</v>
      </c>
      <c r="B84" s="364" t="s">
        <v>443</v>
      </c>
      <c r="C84" s="365" t="s">
        <v>497</v>
      </c>
      <c r="D84" s="365" t="s">
        <v>498</v>
      </c>
      <c r="E84" s="366">
        <v>29188.959999999999</v>
      </c>
    </row>
    <row r="85" spans="1:5" x14ac:dyDescent="0.25">
      <c r="A85" s="363" t="s">
        <v>442</v>
      </c>
      <c r="B85" s="364" t="s">
        <v>443</v>
      </c>
      <c r="C85" s="365" t="s">
        <v>499</v>
      </c>
      <c r="D85" s="365" t="s">
        <v>500</v>
      </c>
      <c r="E85" s="366">
        <v>35000</v>
      </c>
    </row>
    <row r="86" spans="1:5" x14ac:dyDescent="0.25">
      <c r="A86" s="363" t="s">
        <v>442</v>
      </c>
      <c r="B86" s="364" t="s">
        <v>443</v>
      </c>
      <c r="C86" s="365" t="s">
        <v>501</v>
      </c>
      <c r="D86" s="365" t="s">
        <v>502</v>
      </c>
      <c r="E86" s="366">
        <v>85710.5</v>
      </c>
    </row>
    <row r="87" spans="1:5" x14ac:dyDescent="0.25">
      <c r="A87" s="363" t="s">
        <v>442</v>
      </c>
      <c r="B87" s="364" t="s">
        <v>443</v>
      </c>
      <c r="C87" s="365" t="s">
        <v>501</v>
      </c>
      <c r="D87" s="365" t="s">
        <v>503</v>
      </c>
      <c r="E87" s="366">
        <v>114389.3</v>
      </c>
    </row>
    <row r="88" spans="1:5" x14ac:dyDescent="0.25">
      <c r="A88" s="363" t="s">
        <v>442</v>
      </c>
      <c r="B88" s="364">
        <v>43771</v>
      </c>
      <c r="C88" s="365" t="s">
        <v>109</v>
      </c>
      <c r="D88" s="365" t="s">
        <v>504</v>
      </c>
      <c r="E88" s="366">
        <v>120000</v>
      </c>
    </row>
    <row r="89" spans="1:5" x14ac:dyDescent="0.25">
      <c r="A89" s="363" t="s">
        <v>442</v>
      </c>
      <c r="B89" s="364" t="s">
        <v>505</v>
      </c>
      <c r="C89" s="365" t="s">
        <v>501</v>
      </c>
      <c r="D89" s="365" t="s">
        <v>506</v>
      </c>
      <c r="E89" s="366">
        <v>140788</v>
      </c>
    </row>
    <row r="90" spans="1:5" ht="15.75" thickBot="1" x14ac:dyDescent="0.3">
      <c r="A90" s="373" t="s">
        <v>442</v>
      </c>
      <c r="B90" s="374">
        <v>43772</v>
      </c>
      <c r="C90" s="375" t="s">
        <v>497</v>
      </c>
      <c r="D90" s="375" t="s">
        <v>507</v>
      </c>
      <c r="E90" s="371">
        <v>8322.6200000000008</v>
      </c>
    </row>
    <row r="91" spans="1:5" x14ac:dyDescent="0.25">
      <c r="A91" s="363" t="s">
        <v>442</v>
      </c>
      <c r="B91" s="364">
        <v>43802</v>
      </c>
      <c r="C91" s="365" t="s">
        <v>119</v>
      </c>
      <c r="D91" s="365" t="s">
        <v>508</v>
      </c>
      <c r="E91" s="366">
        <v>43179</v>
      </c>
    </row>
    <row r="92" spans="1:5" x14ac:dyDescent="0.25">
      <c r="A92" s="363" t="s">
        <v>442</v>
      </c>
      <c r="B92" s="364" t="s">
        <v>305</v>
      </c>
      <c r="C92" s="365" t="s">
        <v>497</v>
      </c>
      <c r="D92" s="365" t="s">
        <v>509</v>
      </c>
      <c r="E92" s="366">
        <v>16466.849999999999</v>
      </c>
    </row>
    <row r="93" spans="1:5" x14ac:dyDescent="0.25">
      <c r="A93" s="363" t="s">
        <v>442</v>
      </c>
      <c r="B93" s="364" t="s">
        <v>305</v>
      </c>
      <c r="C93" s="365" t="s">
        <v>109</v>
      </c>
      <c r="D93" s="365" t="s">
        <v>510</v>
      </c>
      <c r="E93" s="366">
        <v>80000</v>
      </c>
    </row>
    <row r="94" spans="1:5" ht="15.75" thickBot="1" x14ac:dyDescent="0.3">
      <c r="A94" s="363" t="s">
        <v>442</v>
      </c>
      <c r="B94" s="364" t="s">
        <v>305</v>
      </c>
      <c r="C94" s="365" t="s">
        <v>511</v>
      </c>
      <c r="D94" s="365" t="s">
        <v>512</v>
      </c>
      <c r="E94" s="371">
        <v>26837.5</v>
      </c>
    </row>
    <row r="95" spans="1:5" ht="15.75" thickBot="1" x14ac:dyDescent="0.3">
      <c r="A95" s="367" t="s">
        <v>513</v>
      </c>
      <c r="B95" s="368"/>
      <c r="C95" s="369"/>
      <c r="D95" s="369"/>
      <c r="E95" s="370">
        <f>ROUND(SUM(E83:E94),5)</f>
        <v>699882.73</v>
      </c>
    </row>
    <row r="96" spans="1:5" x14ac:dyDescent="0.25">
      <c r="A96" s="359" t="s">
        <v>180</v>
      </c>
      <c r="B96" s="360"/>
      <c r="C96" s="361"/>
      <c r="D96" s="361"/>
      <c r="E96" s="362"/>
    </row>
    <row r="97" spans="1:5" x14ac:dyDescent="0.25">
      <c r="A97" s="363" t="s">
        <v>442</v>
      </c>
      <c r="B97" s="364" t="s">
        <v>443</v>
      </c>
      <c r="C97" s="365" t="s">
        <v>110</v>
      </c>
      <c r="D97" s="365" t="s">
        <v>514</v>
      </c>
      <c r="E97" s="366">
        <v>500000</v>
      </c>
    </row>
    <row r="98" spans="1:5" ht="15.75" thickBot="1" x14ac:dyDescent="0.3">
      <c r="A98" s="363" t="s">
        <v>42</v>
      </c>
      <c r="B98" s="364" t="s">
        <v>288</v>
      </c>
      <c r="C98" s="365" t="s">
        <v>110</v>
      </c>
      <c r="D98" s="365" t="s">
        <v>346</v>
      </c>
      <c r="E98" s="371">
        <v>354000</v>
      </c>
    </row>
    <row r="99" spans="1:5" ht="15.75" thickBot="1" x14ac:dyDescent="0.3">
      <c r="A99" s="367" t="s">
        <v>515</v>
      </c>
      <c r="B99" s="368"/>
      <c r="C99" s="369"/>
      <c r="D99" s="369"/>
      <c r="E99" s="370">
        <f>ROUND(SUM(E96:E98),5)</f>
        <v>854000</v>
      </c>
    </row>
    <row r="100" spans="1:5" x14ac:dyDescent="0.25">
      <c r="A100" s="359" t="s">
        <v>181</v>
      </c>
      <c r="B100" s="360"/>
      <c r="C100" s="361"/>
      <c r="D100" s="361"/>
      <c r="E100" s="362"/>
    </row>
    <row r="101" spans="1:5" ht="15.75" thickBot="1" x14ac:dyDescent="0.3">
      <c r="A101" s="363" t="s">
        <v>442</v>
      </c>
      <c r="B101" s="364">
        <v>43772</v>
      </c>
      <c r="C101" s="365" t="s">
        <v>106</v>
      </c>
      <c r="D101" s="365" t="s">
        <v>516</v>
      </c>
      <c r="E101" s="371">
        <v>40000</v>
      </c>
    </row>
    <row r="102" spans="1:5" ht="15.75" thickBot="1" x14ac:dyDescent="0.3">
      <c r="A102" s="367" t="s">
        <v>517</v>
      </c>
      <c r="B102" s="368"/>
      <c r="C102" s="369"/>
      <c r="D102" s="369"/>
      <c r="E102" s="370">
        <f>ROUND(SUM(E100:E101),5)</f>
        <v>40000</v>
      </c>
    </row>
    <row r="103" spans="1:5" x14ac:dyDescent="0.25">
      <c r="A103" s="359" t="s">
        <v>182</v>
      </c>
      <c r="B103" s="360"/>
      <c r="C103" s="361"/>
      <c r="D103" s="361"/>
      <c r="E103" s="362"/>
    </row>
    <row r="104" spans="1:5" x14ac:dyDescent="0.25">
      <c r="A104" s="363" t="s">
        <v>442</v>
      </c>
      <c r="B104" s="364" t="s">
        <v>443</v>
      </c>
      <c r="C104" s="365" t="s">
        <v>518</v>
      </c>
      <c r="D104" s="365" t="s">
        <v>519</v>
      </c>
      <c r="E104" s="366">
        <v>251780.05</v>
      </c>
    </row>
    <row r="105" spans="1:5" x14ac:dyDescent="0.25">
      <c r="A105" s="363" t="s">
        <v>442</v>
      </c>
      <c r="B105" s="364" t="s">
        <v>505</v>
      </c>
      <c r="C105" s="365" t="s">
        <v>518</v>
      </c>
      <c r="D105" s="365" t="s">
        <v>520</v>
      </c>
      <c r="E105" s="366">
        <v>24000</v>
      </c>
    </row>
    <row r="106" spans="1:5" ht="15.75" thickBot="1" x14ac:dyDescent="0.3">
      <c r="A106" s="363" t="s">
        <v>442</v>
      </c>
      <c r="B106" s="364" t="s">
        <v>305</v>
      </c>
      <c r="C106" s="365" t="s">
        <v>518</v>
      </c>
      <c r="D106" s="365" t="s">
        <v>521</v>
      </c>
      <c r="E106" s="371">
        <v>45000</v>
      </c>
    </row>
    <row r="107" spans="1:5" ht="15.75" thickBot="1" x14ac:dyDescent="0.3">
      <c r="A107" s="367" t="s">
        <v>522</v>
      </c>
      <c r="B107" s="368"/>
      <c r="C107" s="369"/>
      <c r="D107" s="369"/>
      <c r="E107" s="370">
        <f>ROUND(SUM(E103:E106),5)</f>
        <v>320780.05</v>
      </c>
    </row>
    <row r="108" spans="1:5" x14ac:dyDescent="0.25">
      <c r="A108" s="359" t="s">
        <v>523</v>
      </c>
      <c r="B108" s="360"/>
      <c r="C108" s="361"/>
      <c r="D108" s="361"/>
      <c r="E108" s="362"/>
    </row>
    <row r="109" spans="1:5" ht="15.75" thickBot="1" x14ac:dyDescent="0.3">
      <c r="A109" s="363" t="s">
        <v>42</v>
      </c>
      <c r="B109" s="364">
        <v>43558</v>
      </c>
      <c r="C109" s="365" t="s">
        <v>329</v>
      </c>
      <c r="D109" s="365" t="s">
        <v>524</v>
      </c>
      <c r="E109" s="371">
        <v>453750</v>
      </c>
    </row>
    <row r="110" spans="1:5" ht="15.75" thickBot="1" x14ac:dyDescent="0.3">
      <c r="A110" s="367" t="s">
        <v>525</v>
      </c>
      <c r="B110" s="368"/>
      <c r="C110" s="369"/>
      <c r="D110" s="369"/>
      <c r="E110" s="370">
        <f>ROUND(SUM(E108:E109),5)</f>
        <v>453750</v>
      </c>
    </row>
    <row r="111" spans="1:5" x14ac:dyDescent="0.25">
      <c r="A111" s="359" t="s">
        <v>526</v>
      </c>
      <c r="B111" s="360"/>
      <c r="C111" s="361"/>
      <c r="D111" s="361"/>
      <c r="E111" s="362"/>
    </row>
    <row r="112" spans="1:5" ht="15.75" thickBot="1" x14ac:dyDescent="0.3">
      <c r="A112" s="363" t="s">
        <v>442</v>
      </c>
      <c r="B112" s="364" t="s">
        <v>443</v>
      </c>
      <c r="C112" s="365" t="s">
        <v>46</v>
      </c>
      <c r="D112" s="365" t="s">
        <v>248</v>
      </c>
      <c r="E112" s="371">
        <v>105000</v>
      </c>
    </row>
    <row r="113" spans="1:5" ht="15.75" thickBot="1" x14ac:dyDescent="0.3">
      <c r="A113" s="367" t="s">
        <v>527</v>
      </c>
      <c r="B113" s="368"/>
      <c r="C113" s="369"/>
      <c r="D113" s="369"/>
      <c r="E113" s="370">
        <f>ROUND(SUM(E111:E112),5)</f>
        <v>105000</v>
      </c>
    </row>
    <row r="114" spans="1:5" x14ac:dyDescent="0.25">
      <c r="A114" s="359" t="s">
        <v>184</v>
      </c>
      <c r="B114" s="360"/>
      <c r="C114" s="361"/>
      <c r="D114" s="361"/>
      <c r="E114" s="362"/>
    </row>
    <row r="115" spans="1:5" x14ac:dyDescent="0.25">
      <c r="A115" s="363" t="s">
        <v>442</v>
      </c>
      <c r="B115" s="364">
        <v>43771</v>
      </c>
      <c r="C115" s="365" t="s">
        <v>494</v>
      </c>
      <c r="D115" s="365" t="s">
        <v>528</v>
      </c>
      <c r="E115" s="366">
        <v>18700</v>
      </c>
    </row>
    <row r="116" spans="1:5" ht="15.75" thickBot="1" x14ac:dyDescent="0.3">
      <c r="A116" s="363" t="s">
        <v>442</v>
      </c>
      <c r="B116" s="364">
        <v>43802</v>
      </c>
      <c r="C116" s="365" t="s">
        <v>494</v>
      </c>
      <c r="D116" s="365" t="s">
        <v>529</v>
      </c>
      <c r="E116" s="371">
        <v>37400</v>
      </c>
    </row>
    <row r="117" spans="1:5" ht="15.75" thickBot="1" x14ac:dyDescent="0.3">
      <c r="A117" s="367" t="s">
        <v>530</v>
      </c>
      <c r="B117" s="368"/>
      <c r="C117" s="369"/>
      <c r="D117" s="369"/>
      <c r="E117" s="370">
        <f>ROUND(SUM(E114:E116),5)</f>
        <v>56100</v>
      </c>
    </row>
    <row r="118" spans="1:5" x14ac:dyDescent="0.25">
      <c r="A118" s="359" t="s">
        <v>185</v>
      </c>
      <c r="B118" s="360"/>
      <c r="C118" s="361"/>
      <c r="D118" s="361"/>
      <c r="E118" s="362"/>
    </row>
    <row r="119" spans="1:5" x14ac:dyDescent="0.25">
      <c r="A119" s="363" t="s">
        <v>442</v>
      </c>
      <c r="B119" s="364" t="s">
        <v>505</v>
      </c>
      <c r="C119" s="365" t="s">
        <v>531</v>
      </c>
      <c r="D119" s="365" t="s">
        <v>532</v>
      </c>
      <c r="E119" s="366">
        <v>237655.7</v>
      </c>
    </row>
    <row r="120" spans="1:5" ht="15.75" thickBot="1" x14ac:dyDescent="0.3">
      <c r="A120" s="363" t="s">
        <v>442</v>
      </c>
      <c r="B120" s="364" t="s">
        <v>305</v>
      </c>
      <c r="C120" s="365" t="s">
        <v>215</v>
      </c>
      <c r="D120" s="365" t="s">
        <v>533</v>
      </c>
      <c r="E120" s="366">
        <v>45200</v>
      </c>
    </row>
    <row r="121" spans="1:5" ht="15.75" thickBot="1" x14ac:dyDescent="0.3">
      <c r="A121" s="367" t="s">
        <v>534</v>
      </c>
      <c r="B121" s="368"/>
      <c r="C121" s="369"/>
      <c r="D121" s="369"/>
      <c r="E121" s="370">
        <f>ROUND(SUM(E118:E120),5)</f>
        <v>282855.7</v>
      </c>
    </row>
    <row r="122" spans="1:5" ht="15.75" thickBot="1" x14ac:dyDescent="0.3">
      <c r="A122" s="367" t="s">
        <v>186</v>
      </c>
      <c r="B122" s="368"/>
      <c r="C122" s="369"/>
      <c r="D122" s="369"/>
      <c r="E122" s="370">
        <f>ROUND(E95+E99+E102+E107+E110+E113+E117+E121,5)</f>
        <v>2812368.48</v>
      </c>
    </row>
    <row r="123" spans="1:5" ht="15.75" thickBot="1" x14ac:dyDescent="0.3">
      <c r="A123" s="367" t="s">
        <v>535</v>
      </c>
      <c r="B123" s="368"/>
      <c r="C123" s="369"/>
      <c r="D123" s="369"/>
      <c r="E123" s="370">
        <f>ROUND(E81+E122,5)</f>
        <v>29607218.399999999</v>
      </c>
    </row>
    <row r="124" spans="1:5" hidden="1" x14ac:dyDescent="0.25">
      <c r="A124" s="363" t="s">
        <v>536</v>
      </c>
      <c r="B124" s="364"/>
      <c r="C124" s="365"/>
      <c r="D124" s="365"/>
      <c r="E124" s="366">
        <f>E123</f>
        <v>29607218.399999999</v>
      </c>
    </row>
    <row r="125" spans="1:5" x14ac:dyDescent="0.25">
      <c r="A125" s="359" t="s">
        <v>537</v>
      </c>
      <c r="B125" s="360"/>
      <c r="C125" s="361"/>
      <c r="D125" s="361"/>
      <c r="E125" s="362"/>
    </row>
    <row r="126" spans="1:5" x14ac:dyDescent="0.25">
      <c r="A126" s="359" t="s">
        <v>538</v>
      </c>
      <c r="B126" s="360"/>
      <c r="C126" s="361"/>
      <c r="D126" s="361"/>
      <c r="E126" s="362"/>
    </row>
    <row r="127" spans="1:5" x14ac:dyDescent="0.25">
      <c r="A127" s="359" t="s">
        <v>198</v>
      </c>
      <c r="B127" s="360"/>
      <c r="C127" s="361"/>
      <c r="D127" s="361"/>
      <c r="E127" s="362"/>
    </row>
    <row r="128" spans="1:5" x14ac:dyDescent="0.25">
      <c r="A128" s="359" t="s">
        <v>199</v>
      </c>
      <c r="B128" s="360"/>
      <c r="C128" s="361"/>
      <c r="D128" s="361"/>
      <c r="E128" s="362"/>
    </row>
    <row r="129" spans="1:5" x14ac:dyDescent="0.25">
      <c r="A129" s="363" t="s">
        <v>44</v>
      </c>
      <c r="B129" s="364" t="s">
        <v>539</v>
      </c>
      <c r="C129" s="365"/>
      <c r="D129" s="365" t="s">
        <v>540</v>
      </c>
      <c r="E129" s="366">
        <v>12242.87</v>
      </c>
    </row>
    <row r="130" spans="1:5" x14ac:dyDescent="0.25">
      <c r="A130" s="363" t="s">
        <v>44</v>
      </c>
      <c r="B130" s="364" t="s">
        <v>321</v>
      </c>
      <c r="C130" s="365"/>
      <c r="D130" s="365" t="s">
        <v>541</v>
      </c>
      <c r="E130" s="366">
        <v>13977.23</v>
      </c>
    </row>
    <row r="131" spans="1:5" ht="15.75" thickBot="1" x14ac:dyDescent="0.3">
      <c r="A131" s="363" t="s">
        <v>44</v>
      </c>
      <c r="B131" s="364" t="s">
        <v>321</v>
      </c>
      <c r="C131" s="365"/>
      <c r="D131" s="365" t="s">
        <v>542</v>
      </c>
      <c r="E131" s="371">
        <v>133147.51999999999</v>
      </c>
    </row>
    <row r="132" spans="1:5" ht="15.75" thickBot="1" x14ac:dyDescent="0.3">
      <c r="A132" s="367" t="s">
        <v>543</v>
      </c>
      <c r="B132" s="368"/>
      <c r="C132" s="369"/>
      <c r="D132" s="369"/>
      <c r="E132" s="370">
        <f>ROUND(SUM(E128:E131),5)</f>
        <v>159367.62</v>
      </c>
    </row>
    <row r="133" spans="1:5" x14ac:dyDescent="0.25">
      <c r="A133" s="359" t="s">
        <v>200</v>
      </c>
      <c r="B133" s="360"/>
      <c r="C133" s="361"/>
      <c r="D133" s="361"/>
      <c r="E133" s="362"/>
    </row>
    <row r="134" spans="1:5" x14ac:dyDescent="0.25">
      <c r="A134" s="363" t="s">
        <v>44</v>
      </c>
      <c r="B134" s="364">
        <v>43770</v>
      </c>
      <c r="C134" s="365"/>
      <c r="D134" s="365" t="s">
        <v>544</v>
      </c>
      <c r="E134" s="366">
        <v>1228</v>
      </c>
    </row>
    <row r="135" spans="1:5" ht="15.75" thickBot="1" x14ac:dyDescent="0.3">
      <c r="A135" s="373" t="s">
        <v>44</v>
      </c>
      <c r="B135" s="374" t="s">
        <v>545</v>
      </c>
      <c r="C135" s="375"/>
      <c r="D135" s="375" t="s">
        <v>255</v>
      </c>
      <c r="E135" s="371">
        <v>1545</v>
      </c>
    </row>
    <row r="136" spans="1:5" x14ac:dyDescent="0.25">
      <c r="A136" s="363" t="s">
        <v>44</v>
      </c>
      <c r="B136" s="364" t="s">
        <v>539</v>
      </c>
      <c r="C136" s="365"/>
      <c r="D136" s="365" t="s">
        <v>546</v>
      </c>
      <c r="E136" s="366">
        <v>3684</v>
      </c>
    </row>
    <row r="137" spans="1:5" x14ac:dyDescent="0.25">
      <c r="A137" s="363" t="s">
        <v>44</v>
      </c>
      <c r="B137" s="364">
        <v>43771</v>
      </c>
      <c r="C137" s="365"/>
      <c r="D137" s="365" t="s">
        <v>547</v>
      </c>
      <c r="E137" s="366">
        <v>309.5</v>
      </c>
    </row>
    <row r="138" spans="1:5" x14ac:dyDescent="0.25">
      <c r="A138" s="363" t="s">
        <v>44</v>
      </c>
      <c r="B138" s="364">
        <v>43801</v>
      </c>
      <c r="C138" s="365"/>
      <c r="D138" s="365" t="s">
        <v>548</v>
      </c>
      <c r="E138" s="366">
        <v>1226</v>
      </c>
    </row>
    <row r="139" spans="1:5" x14ac:dyDescent="0.25">
      <c r="A139" s="363" t="s">
        <v>44</v>
      </c>
      <c r="B139" s="364">
        <v>43468</v>
      </c>
      <c r="C139" s="365"/>
      <c r="D139" s="365" t="s">
        <v>230</v>
      </c>
      <c r="E139" s="366">
        <v>1836</v>
      </c>
    </row>
    <row r="140" spans="1:5" x14ac:dyDescent="0.25">
      <c r="A140" s="363" t="s">
        <v>44</v>
      </c>
      <c r="B140" s="364">
        <v>43468</v>
      </c>
      <c r="C140" s="365"/>
      <c r="D140" s="365" t="s">
        <v>234</v>
      </c>
      <c r="E140" s="366">
        <v>459.75</v>
      </c>
    </row>
    <row r="141" spans="1:5" x14ac:dyDescent="0.25">
      <c r="A141" s="363" t="s">
        <v>44</v>
      </c>
      <c r="B141" s="364">
        <v>43558</v>
      </c>
      <c r="C141" s="365"/>
      <c r="D141" s="365" t="s">
        <v>255</v>
      </c>
      <c r="E141" s="366">
        <v>306</v>
      </c>
    </row>
    <row r="142" spans="1:5" x14ac:dyDescent="0.25">
      <c r="A142" s="363" t="s">
        <v>44</v>
      </c>
      <c r="B142" s="364">
        <v>43588</v>
      </c>
      <c r="C142" s="365"/>
      <c r="D142" s="365" t="s">
        <v>237</v>
      </c>
      <c r="E142" s="366">
        <v>398.45</v>
      </c>
    </row>
    <row r="143" spans="1:5" x14ac:dyDescent="0.25">
      <c r="A143" s="363" t="s">
        <v>44</v>
      </c>
      <c r="B143" s="364">
        <v>43588</v>
      </c>
      <c r="C143" s="365"/>
      <c r="D143" s="365" t="s">
        <v>255</v>
      </c>
      <c r="E143" s="366">
        <v>306</v>
      </c>
    </row>
    <row r="144" spans="1:5" x14ac:dyDescent="0.25">
      <c r="A144" s="363" t="s">
        <v>44</v>
      </c>
      <c r="B144" s="364" t="s">
        <v>288</v>
      </c>
      <c r="C144" s="365"/>
      <c r="D144" s="365" t="s">
        <v>255</v>
      </c>
      <c r="E144" s="366">
        <v>303</v>
      </c>
    </row>
    <row r="145" spans="1:5" ht="15.75" thickBot="1" x14ac:dyDescent="0.3">
      <c r="A145" s="363" t="s">
        <v>41</v>
      </c>
      <c r="B145" s="364" t="s">
        <v>301</v>
      </c>
      <c r="C145" s="365"/>
      <c r="D145" s="365" t="s">
        <v>302</v>
      </c>
      <c r="E145" s="371">
        <v>0.85</v>
      </c>
    </row>
    <row r="146" spans="1:5" ht="15.75" thickBot="1" x14ac:dyDescent="0.3">
      <c r="A146" s="367" t="s">
        <v>549</v>
      </c>
      <c r="B146" s="368"/>
      <c r="C146" s="369"/>
      <c r="D146" s="369"/>
      <c r="E146" s="370">
        <f>ROUND(SUM(E133:E145),5)</f>
        <v>11602.55</v>
      </c>
    </row>
    <row r="147" spans="1:5" x14ac:dyDescent="0.25">
      <c r="A147" s="359" t="s">
        <v>550</v>
      </c>
      <c r="B147" s="360"/>
      <c r="C147" s="361"/>
      <c r="D147" s="361"/>
      <c r="E147" s="362"/>
    </row>
    <row r="148" spans="1:5" ht="15.75" thickBot="1" x14ac:dyDescent="0.3">
      <c r="A148" s="363" t="s">
        <v>41</v>
      </c>
      <c r="B148" s="364" t="s">
        <v>551</v>
      </c>
      <c r="C148" s="365"/>
      <c r="D148" s="365" t="s">
        <v>552</v>
      </c>
      <c r="E148" s="366">
        <v>0.37</v>
      </c>
    </row>
    <row r="149" spans="1:5" ht="15.75" thickBot="1" x14ac:dyDescent="0.3">
      <c r="A149" s="367" t="s">
        <v>553</v>
      </c>
      <c r="B149" s="368"/>
      <c r="C149" s="369"/>
      <c r="D149" s="369"/>
      <c r="E149" s="370">
        <f>ROUND(SUM(E147:E148),5)</f>
        <v>0.37</v>
      </c>
    </row>
    <row r="150" spans="1:5" ht="15.75" thickBot="1" x14ac:dyDescent="0.3">
      <c r="A150" s="367" t="s">
        <v>201</v>
      </c>
      <c r="B150" s="368"/>
      <c r="C150" s="369"/>
      <c r="D150" s="369"/>
      <c r="E150" s="370">
        <f>ROUND(E132+E146+E149,5)</f>
        <v>170970.54</v>
      </c>
    </row>
    <row r="151" spans="1:5" ht="15.75" hidden="1" thickBot="1" x14ac:dyDescent="0.3">
      <c r="A151" s="363" t="s">
        <v>554</v>
      </c>
      <c r="B151" s="364"/>
      <c r="C151" s="365"/>
      <c r="D151" s="365"/>
      <c r="E151" s="372">
        <f>E150</f>
        <v>170970.54</v>
      </c>
    </row>
    <row r="152" spans="1:5" ht="15.75" hidden="1" thickBot="1" x14ac:dyDescent="0.3">
      <c r="A152" s="363" t="s">
        <v>555</v>
      </c>
      <c r="B152" s="364"/>
      <c r="C152" s="365"/>
      <c r="D152" s="365"/>
      <c r="E152" s="372">
        <f>E151</f>
        <v>170970.54</v>
      </c>
    </row>
    <row r="153" spans="1:5" ht="21" customHeight="1" thickBot="1" x14ac:dyDescent="0.3">
      <c r="A153" s="367" t="s">
        <v>556</v>
      </c>
      <c r="B153" s="368"/>
      <c r="C153" s="369"/>
      <c r="D153" s="369"/>
      <c r="E153" s="370">
        <f>ROUND(E124+E152,5)</f>
        <v>29778188.940000001</v>
      </c>
    </row>
  </sheetData>
  <pageMargins left="0.51181102362204722" right="0" top="0.9055118110236221" bottom="0.9055118110236221" header="0.31496062992125984" footer="0.9055118110236221"/>
  <pageSetup scale="70" orientation="landscape" horizontalDpi="4294967294" r:id="rId1"/>
  <headerFooter>
    <oddHeader>&amp;C&amp;"Arial,Negrita"&amp;12VISTA A LA COLINA
&amp;14 Detalle de Gastos (Expresado en Colones)
Enero - Marzo   de  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61"/>
  <sheetViews>
    <sheetView showGridLines="0" zoomScale="95" zoomScaleNormal="95" workbookViewId="0">
      <selection activeCell="F129" sqref="F129"/>
    </sheetView>
  </sheetViews>
  <sheetFormatPr baseColWidth="10" defaultColWidth="12.5703125" defaultRowHeight="15.75" x14ac:dyDescent="0.25"/>
  <cols>
    <col min="1" max="1" width="1.28515625" style="5" customWidth="1"/>
    <col min="2" max="2" width="4" style="5" customWidth="1"/>
    <col min="3" max="3" width="37.28515625" style="5" customWidth="1"/>
    <col min="4" max="4" width="13.42578125" style="5" customWidth="1"/>
    <col min="5" max="5" width="34.5703125" style="5" customWidth="1"/>
    <col min="6" max="6" width="26" style="37" customWidth="1"/>
    <col min="7" max="7" width="11.42578125" style="5" customWidth="1"/>
    <col min="8" max="8" width="3" style="5" customWidth="1"/>
    <col min="9" max="9" width="12.85546875" style="5" customWidth="1"/>
    <col min="10" max="10" width="5.85546875" style="5" customWidth="1"/>
    <col min="11" max="11" width="19.7109375" style="5" customWidth="1"/>
    <col min="12" max="12" width="17.28515625" style="5" bestFit="1" customWidth="1"/>
    <col min="13" max="13" width="16" style="5" bestFit="1" customWidth="1"/>
    <col min="14" max="16384" width="12.5703125" style="5"/>
  </cols>
  <sheetData>
    <row r="1" spans="1:13" ht="16.5" thickBot="1" x14ac:dyDescent="0.3"/>
    <row r="2" spans="1:13" ht="20.25" thickBot="1" x14ac:dyDescent="0.4">
      <c r="B2" s="336" t="s">
        <v>12</v>
      </c>
      <c r="C2" s="337"/>
      <c r="D2" s="337"/>
      <c r="E2" s="337"/>
      <c r="F2" s="337"/>
      <c r="G2" s="337"/>
      <c r="H2" s="337"/>
      <c r="I2" s="337"/>
      <c r="J2" s="338"/>
    </row>
    <row r="3" spans="1:13" ht="16.5" customHeight="1" x14ac:dyDescent="0.25">
      <c r="A3" s="6"/>
      <c r="B3" s="132"/>
      <c r="C3" s="133" t="s">
        <v>67</v>
      </c>
      <c r="D3" s="123"/>
      <c r="E3" s="123"/>
      <c r="F3" s="124"/>
      <c r="G3" s="125"/>
      <c r="H3" s="126"/>
      <c r="I3" s="126"/>
      <c r="J3" s="127"/>
    </row>
    <row r="4" spans="1:13" x14ac:dyDescent="0.25">
      <c r="B4" s="41"/>
      <c r="C4" s="7" t="s">
        <v>217</v>
      </c>
      <c r="D4" s="8"/>
      <c r="E4" s="11" t="s">
        <v>223</v>
      </c>
      <c r="F4" s="113"/>
      <c r="G4" s="12"/>
      <c r="H4" s="9"/>
      <c r="I4" s="10"/>
      <c r="J4" s="42"/>
    </row>
    <row r="5" spans="1:13" x14ac:dyDescent="0.25">
      <c r="B5" s="41"/>
      <c r="C5" s="10"/>
      <c r="D5" s="10"/>
      <c r="E5" s="10"/>
      <c r="F5" s="114"/>
      <c r="G5" s="10"/>
      <c r="H5" s="10"/>
      <c r="I5" s="10"/>
      <c r="J5" s="42"/>
    </row>
    <row r="6" spans="1:13" x14ac:dyDescent="0.25">
      <c r="B6" s="41"/>
      <c r="C6" s="11" t="s">
        <v>13</v>
      </c>
      <c r="D6" s="43"/>
      <c r="E6" s="11" t="s">
        <v>14</v>
      </c>
      <c r="F6" s="115"/>
      <c r="G6" s="11" t="s">
        <v>15</v>
      </c>
      <c r="H6" s="43"/>
      <c r="I6" s="11" t="s">
        <v>16</v>
      </c>
      <c r="J6" s="42"/>
    </row>
    <row r="7" spans="1:13" ht="12" customHeight="1" x14ac:dyDescent="0.25">
      <c r="B7" s="41"/>
      <c r="C7" s="13"/>
      <c r="D7" s="43"/>
      <c r="E7" s="13"/>
      <c r="F7" s="115"/>
      <c r="G7" s="13"/>
      <c r="H7" s="43"/>
      <c r="I7" s="13"/>
      <c r="J7" s="42"/>
    </row>
    <row r="8" spans="1:13" ht="18" customHeight="1" x14ac:dyDescent="0.25">
      <c r="B8" s="41"/>
      <c r="C8" s="14" t="s">
        <v>224</v>
      </c>
      <c r="D8" s="10"/>
      <c r="E8" s="10"/>
      <c r="F8" s="114"/>
      <c r="G8" s="10"/>
      <c r="H8" s="44" t="s">
        <v>17</v>
      </c>
      <c r="I8" s="15">
        <v>7330402.04</v>
      </c>
      <c r="J8" s="42"/>
      <c r="K8" s="37" t="s">
        <v>3</v>
      </c>
      <c r="L8" s="37" t="s">
        <v>3</v>
      </c>
    </row>
    <row r="9" spans="1:13" ht="9" customHeight="1" x14ac:dyDescent="0.3">
      <c r="B9" s="41"/>
      <c r="C9" s="10"/>
      <c r="D9" s="10"/>
      <c r="E9" s="45"/>
      <c r="F9" s="114"/>
      <c r="G9" s="10"/>
      <c r="H9" s="10"/>
      <c r="I9" s="10"/>
      <c r="J9" s="42"/>
    </row>
    <row r="10" spans="1:13" ht="15.75" customHeight="1" x14ac:dyDescent="0.25">
      <c r="B10" s="41"/>
      <c r="C10" s="11" t="s">
        <v>18</v>
      </c>
      <c r="D10" s="10"/>
      <c r="E10" s="10"/>
      <c r="F10" s="114"/>
      <c r="G10" s="10"/>
      <c r="H10" s="10"/>
      <c r="I10" s="10"/>
      <c r="J10" s="42"/>
      <c r="L10" s="5" t="s">
        <v>3</v>
      </c>
    </row>
    <row r="11" spans="1:13" ht="15" customHeight="1" x14ac:dyDescent="0.25">
      <c r="B11" s="41"/>
      <c r="C11" s="283" t="s">
        <v>72</v>
      </c>
      <c r="E11" s="283" t="s">
        <v>227</v>
      </c>
      <c r="G11" s="77">
        <v>132537</v>
      </c>
      <c r="H11" s="17"/>
      <c r="I11" s="17"/>
      <c r="J11" s="42"/>
      <c r="L11" s="37"/>
      <c r="M11" s="37"/>
    </row>
    <row r="12" spans="1:13" ht="15" customHeight="1" x14ac:dyDescent="0.25">
      <c r="B12" s="41"/>
      <c r="C12" s="283" t="s">
        <v>74</v>
      </c>
      <c r="E12" s="283" t="s">
        <v>231</v>
      </c>
      <c r="G12" s="77">
        <v>138028.13</v>
      </c>
      <c r="H12" s="17"/>
      <c r="I12" s="17"/>
      <c r="J12" s="42"/>
      <c r="L12" s="37"/>
      <c r="M12" s="37"/>
    </row>
    <row r="13" spans="1:13" ht="15" customHeight="1" x14ac:dyDescent="0.25">
      <c r="B13" s="41"/>
      <c r="C13" s="283" t="s">
        <v>81</v>
      </c>
      <c r="E13" s="283" t="s">
        <v>235</v>
      </c>
      <c r="G13" s="77">
        <v>124025</v>
      </c>
      <c r="H13" s="17"/>
      <c r="I13" s="17"/>
      <c r="J13" s="42"/>
      <c r="L13" s="37"/>
      <c r="M13" s="37"/>
    </row>
    <row r="14" spans="1:13" ht="15" customHeight="1" x14ac:dyDescent="0.25">
      <c r="B14" s="41"/>
      <c r="C14" s="283" t="s">
        <v>348</v>
      </c>
      <c r="E14" s="283" t="s">
        <v>302</v>
      </c>
      <c r="G14" s="77">
        <v>694121</v>
      </c>
      <c r="H14" s="17"/>
      <c r="I14" s="17"/>
      <c r="J14" s="42"/>
      <c r="L14" s="37"/>
    </row>
    <row r="15" spans="1:13" ht="15" customHeight="1" x14ac:dyDescent="0.25">
      <c r="B15" s="41"/>
      <c r="C15" s="283" t="s">
        <v>207</v>
      </c>
      <c r="E15" s="283" t="s">
        <v>306</v>
      </c>
      <c r="G15" s="77">
        <v>138079.63</v>
      </c>
      <c r="H15" s="17"/>
      <c r="I15" s="17"/>
      <c r="J15" s="42"/>
    </row>
    <row r="16" spans="1:13" ht="15" customHeight="1" x14ac:dyDescent="0.25">
      <c r="B16" s="41"/>
      <c r="C16" s="283" t="s">
        <v>241</v>
      </c>
      <c r="E16" s="283" t="s">
        <v>347</v>
      </c>
      <c r="G16" s="77">
        <v>205000</v>
      </c>
      <c r="H16" s="17"/>
      <c r="I16" s="17"/>
      <c r="J16" s="42"/>
    </row>
    <row r="17" spans="2:10" ht="15" customHeight="1" x14ac:dyDescent="0.25">
      <c r="B17" s="41"/>
      <c r="C17" s="283" t="s">
        <v>85</v>
      </c>
      <c r="E17" s="283" t="s">
        <v>238</v>
      </c>
      <c r="G17" s="77">
        <v>21635</v>
      </c>
      <c r="H17" s="17"/>
      <c r="I17" s="17"/>
      <c r="J17" s="42"/>
    </row>
    <row r="18" spans="2:10" ht="15" customHeight="1" x14ac:dyDescent="0.25">
      <c r="B18" s="41"/>
      <c r="C18" s="283" t="s">
        <v>87</v>
      </c>
      <c r="E18" s="283" t="s">
        <v>239</v>
      </c>
      <c r="G18" s="77">
        <v>92319.31</v>
      </c>
      <c r="H18" s="17"/>
      <c r="I18" s="17"/>
      <c r="J18" s="42"/>
    </row>
    <row r="19" spans="2:10" ht="15" customHeight="1" x14ac:dyDescent="0.25">
      <c r="B19" s="41"/>
      <c r="C19" s="283" t="s">
        <v>95</v>
      </c>
      <c r="E19" s="283" t="s">
        <v>240</v>
      </c>
      <c r="G19" s="77">
        <v>168633.29</v>
      </c>
      <c r="H19" s="17"/>
      <c r="I19" s="17"/>
      <c r="J19" s="42"/>
    </row>
    <row r="20" spans="2:10" ht="15" customHeight="1" x14ac:dyDescent="0.25">
      <c r="B20" s="41"/>
      <c r="C20" s="283" t="s">
        <v>241</v>
      </c>
      <c r="E20" s="283" t="s">
        <v>242</v>
      </c>
      <c r="G20" s="77">
        <v>209000</v>
      </c>
      <c r="H20" s="17"/>
      <c r="I20" s="17"/>
      <c r="J20" s="42"/>
    </row>
    <row r="21" spans="2:10" ht="15" customHeight="1" x14ac:dyDescent="0.25">
      <c r="B21" s="41"/>
      <c r="C21" s="283" t="s">
        <v>243</v>
      </c>
      <c r="E21" s="283" t="s">
        <v>244</v>
      </c>
      <c r="G21" s="77">
        <v>3986</v>
      </c>
      <c r="H21" s="17"/>
      <c r="I21" s="17"/>
      <c r="J21" s="42"/>
    </row>
    <row r="22" spans="2:10" ht="15" customHeight="1" x14ac:dyDescent="0.25">
      <c r="B22" s="41"/>
      <c r="C22" s="283" t="s">
        <v>94</v>
      </c>
      <c r="E22" s="283" t="s">
        <v>245</v>
      </c>
      <c r="G22" s="77">
        <v>161813.46</v>
      </c>
      <c r="H22" s="17"/>
      <c r="I22" s="17"/>
      <c r="J22" s="42"/>
    </row>
    <row r="23" spans="2:10" ht="15" customHeight="1" x14ac:dyDescent="0.25">
      <c r="B23" s="41"/>
      <c r="C23" s="283" t="s">
        <v>89</v>
      </c>
      <c r="E23" s="283" t="s">
        <v>246</v>
      </c>
      <c r="G23" s="77">
        <v>152077.28</v>
      </c>
      <c r="H23" s="17"/>
      <c r="I23" s="17"/>
      <c r="J23" s="42"/>
    </row>
    <row r="24" spans="2:10" ht="15" customHeight="1" x14ac:dyDescent="0.25">
      <c r="B24" s="41"/>
      <c r="C24" s="283" t="s">
        <v>91</v>
      </c>
      <c r="E24" s="283" t="s">
        <v>256</v>
      </c>
      <c r="G24" s="77">
        <v>167178.75</v>
      </c>
      <c r="H24" s="17"/>
      <c r="I24" s="17"/>
      <c r="J24" s="42"/>
    </row>
    <row r="25" spans="2:10" ht="15" customHeight="1" x14ac:dyDescent="0.25">
      <c r="B25" s="41"/>
      <c r="C25" s="283" t="s">
        <v>93</v>
      </c>
      <c r="E25" s="283" t="s">
        <v>260</v>
      </c>
      <c r="G25" s="77">
        <v>201580.72</v>
      </c>
      <c r="H25" s="17"/>
      <c r="I25" s="17"/>
      <c r="J25" s="42"/>
    </row>
    <row r="26" spans="2:10" ht="15" customHeight="1" x14ac:dyDescent="0.25">
      <c r="B26" s="41"/>
      <c r="C26" s="283" t="s">
        <v>92</v>
      </c>
      <c r="E26" s="283" t="s">
        <v>262</v>
      </c>
      <c r="G26" s="77">
        <v>160667.1</v>
      </c>
      <c r="H26" s="17"/>
      <c r="I26" s="17"/>
      <c r="J26" s="42"/>
    </row>
    <row r="27" spans="2:10" ht="15" customHeight="1" x14ac:dyDescent="0.25">
      <c r="B27" s="41"/>
      <c r="C27" s="283" t="s">
        <v>98</v>
      </c>
      <c r="E27" s="283" t="s">
        <v>263</v>
      </c>
      <c r="G27" s="77">
        <v>92408.13</v>
      </c>
      <c r="H27" s="17"/>
      <c r="I27" s="17"/>
      <c r="J27" s="42"/>
    </row>
    <row r="28" spans="2:10" ht="15" customHeight="1" x14ac:dyDescent="0.25">
      <c r="B28" s="41"/>
      <c r="C28" s="283" t="s">
        <v>267</v>
      </c>
      <c r="E28" s="283" t="s">
        <v>268</v>
      </c>
      <c r="G28" s="77">
        <v>55932.62</v>
      </c>
      <c r="H28" s="17"/>
      <c r="I28" s="17"/>
      <c r="J28" s="42"/>
    </row>
    <row r="29" spans="2:10" ht="15" customHeight="1" x14ac:dyDescent="0.25">
      <c r="B29" s="41"/>
      <c r="C29" s="283" t="s">
        <v>99</v>
      </c>
      <c r="E29" s="283" t="s">
        <v>269</v>
      </c>
      <c r="G29" s="77">
        <v>161010</v>
      </c>
      <c r="H29" s="17"/>
      <c r="I29" s="17"/>
      <c r="J29" s="42"/>
    </row>
    <row r="30" spans="2:10" ht="15" customHeight="1" x14ac:dyDescent="0.25">
      <c r="B30" s="41"/>
      <c r="C30" s="283" t="s">
        <v>88</v>
      </c>
      <c r="E30" s="283" t="s">
        <v>270</v>
      </c>
      <c r="G30" s="77">
        <v>134705</v>
      </c>
      <c r="H30" s="17"/>
      <c r="I30" s="17"/>
      <c r="J30" s="42"/>
    </row>
    <row r="31" spans="2:10" ht="15" customHeight="1" x14ac:dyDescent="0.25">
      <c r="B31" s="41"/>
      <c r="C31" s="283" t="s">
        <v>73</v>
      </c>
      <c r="E31" s="283" t="s">
        <v>271</v>
      </c>
      <c r="G31" s="77">
        <v>189771.64</v>
      </c>
      <c r="H31" s="17"/>
      <c r="I31" s="17"/>
      <c r="J31" s="42"/>
    </row>
    <row r="32" spans="2:10" ht="15" customHeight="1" x14ac:dyDescent="0.25">
      <c r="B32" s="41"/>
      <c r="C32" s="283" t="s">
        <v>272</v>
      </c>
      <c r="E32" s="283" t="s">
        <v>273</v>
      </c>
      <c r="G32" s="77">
        <v>15613</v>
      </c>
      <c r="H32" s="17"/>
      <c r="I32" s="17"/>
      <c r="J32" s="42"/>
    </row>
    <row r="33" spans="2:10" ht="15" customHeight="1" x14ac:dyDescent="0.25">
      <c r="B33" s="41"/>
      <c r="C33" s="283" t="s">
        <v>96</v>
      </c>
      <c r="E33" s="283" t="s">
        <v>274</v>
      </c>
      <c r="G33" s="77">
        <v>135373</v>
      </c>
      <c r="H33" s="17"/>
      <c r="I33" s="17"/>
      <c r="J33" s="42"/>
    </row>
    <row r="34" spans="2:10" ht="15" customHeight="1" x14ac:dyDescent="0.25">
      <c r="B34" s="41"/>
      <c r="C34" s="283" t="s">
        <v>97</v>
      </c>
      <c r="E34" s="283" t="s">
        <v>275</v>
      </c>
      <c r="G34" s="77">
        <v>156707</v>
      </c>
      <c r="H34" s="17"/>
      <c r="I34" s="17"/>
      <c r="J34" s="42"/>
    </row>
    <row r="35" spans="2:10" ht="15" customHeight="1" x14ac:dyDescent="0.25">
      <c r="B35" s="41"/>
      <c r="C35" s="283" t="s">
        <v>209</v>
      </c>
      <c r="E35" s="283" t="s">
        <v>276</v>
      </c>
      <c r="G35" s="77">
        <v>93001</v>
      </c>
      <c r="H35" s="17"/>
      <c r="I35" s="17"/>
      <c r="J35" s="42"/>
    </row>
    <row r="36" spans="2:10" ht="15" customHeight="1" x14ac:dyDescent="0.25">
      <c r="B36" s="41"/>
      <c r="C36" s="283" t="s">
        <v>90</v>
      </c>
      <c r="E36" s="283" t="s">
        <v>277</v>
      </c>
      <c r="G36" s="77">
        <v>151912</v>
      </c>
      <c r="H36" s="17"/>
      <c r="I36" s="17"/>
      <c r="J36" s="42"/>
    </row>
    <row r="37" spans="2:10" ht="15" customHeight="1" x14ac:dyDescent="0.25">
      <c r="B37" s="41"/>
      <c r="C37" s="283" t="s">
        <v>103</v>
      </c>
      <c r="E37" s="283" t="s">
        <v>211</v>
      </c>
      <c r="G37" s="77">
        <v>8293</v>
      </c>
      <c r="H37" s="17"/>
      <c r="I37" s="17"/>
      <c r="J37" s="42"/>
    </row>
    <row r="38" spans="2:10" ht="15" customHeight="1" x14ac:dyDescent="0.25">
      <c r="B38" s="41"/>
      <c r="C38" s="283" t="s">
        <v>208</v>
      </c>
      <c r="E38" s="283" t="s">
        <v>282</v>
      </c>
      <c r="G38" s="77">
        <v>92408.13</v>
      </c>
      <c r="H38" s="17"/>
      <c r="I38" s="17"/>
      <c r="J38" s="42"/>
    </row>
    <row r="39" spans="2:10" ht="15" customHeight="1" x14ac:dyDescent="0.25">
      <c r="B39" s="41"/>
      <c r="C39" s="283" t="s">
        <v>71</v>
      </c>
      <c r="E39" s="283" t="s">
        <v>283</v>
      </c>
      <c r="G39" s="77">
        <v>3655</v>
      </c>
      <c r="H39" s="17"/>
      <c r="I39" s="17"/>
      <c r="J39" s="42"/>
    </row>
    <row r="40" spans="2:10" ht="15" customHeight="1" x14ac:dyDescent="0.25">
      <c r="B40" s="41"/>
      <c r="C40" s="283" t="s">
        <v>105</v>
      </c>
      <c r="E40" s="283" t="s">
        <v>285</v>
      </c>
      <c r="G40" s="77">
        <v>132536.92000000001</v>
      </c>
      <c r="H40" s="17"/>
      <c r="I40" s="17"/>
      <c r="J40" s="42"/>
    </row>
    <row r="41" spans="2:10" ht="15" customHeight="1" x14ac:dyDescent="0.25">
      <c r="B41" s="41"/>
      <c r="C41" s="283" t="s">
        <v>206</v>
      </c>
      <c r="E41" s="283" t="s">
        <v>287</v>
      </c>
      <c r="G41" s="77">
        <v>2993</v>
      </c>
      <c r="H41" s="17"/>
      <c r="I41" s="17"/>
      <c r="J41" s="42"/>
    </row>
    <row r="42" spans="2:10" ht="15" customHeight="1" x14ac:dyDescent="0.25">
      <c r="B42" s="41"/>
      <c r="C42" s="283" t="s">
        <v>104</v>
      </c>
      <c r="E42" s="283" t="s">
        <v>304</v>
      </c>
      <c r="G42" s="77">
        <v>21635</v>
      </c>
      <c r="H42" s="17"/>
      <c r="I42" s="17"/>
      <c r="J42" s="42"/>
    </row>
    <row r="43" spans="2:10" ht="15" customHeight="1" x14ac:dyDescent="0.25">
      <c r="B43" s="41"/>
      <c r="C43" s="283" t="s">
        <v>307</v>
      </c>
      <c r="E43" s="283" t="s">
        <v>306</v>
      </c>
      <c r="G43" s="77">
        <v>4979</v>
      </c>
      <c r="H43" s="17"/>
      <c r="I43" s="17"/>
      <c r="J43" s="42"/>
    </row>
    <row r="44" spans="2:10" ht="15" customHeight="1" x14ac:dyDescent="0.25">
      <c r="B44" s="41"/>
      <c r="C44" s="283" t="s">
        <v>86</v>
      </c>
      <c r="E44" s="283" t="s">
        <v>313</v>
      </c>
      <c r="G44" s="77">
        <v>160826.97</v>
      </c>
      <c r="H44" s="17"/>
      <c r="I44" s="17"/>
      <c r="J44" s="42"/>
    </row>
    <row r="45" spans="2:10" ht="15" customHeight="1" x14ac:dyDescent="0.25">
      <c r="B45" s="41"/>
      <c r="C45" s="283" t="s">
        <v>212</v>
      </c>
      <c r="E45" s="283" t="s">
        <v>314</v>
      </c>
      <c r="G45" s="77">
        <v>3986</v>
      </c>
      <c r="H45" s="17"/>
      <c r="I45" s="17"/>
      <c r="J45" s="42"/>
    </row>
    <row r="46" spans="2:10" ht="15" customHeight="1" x14ac:dyDescent="0.25">
      <c r="B46" s="41"/>
      <c r="C46" s="283" t="s">
        <v>204</v>
      </c>
      <c r="E46" s="283" t="s">
        <v>315</v>
      </c>
      <c r="G46" s="77">
        <v>170402.36</v>
      </c>
      <c r="H46" s="17"/>
      <c r="I46" s="17"/>
      <c r="J46" s="42"/>
    </row>
    <row r="47" spans="2:10" ht="15" customHeight="1" x14ac:dyDescent="0.25">
      <c r="B47" s="41"/>
      <c r="C47" s="283" t="s">
        <v>95</v>
      </c>
      <c r="E47" s="283" t="s">
        <v>318</v>
      </c>
      <c r="G47" s="77">
        <v>168633.29</v>
      </c>
      <c r="H47" s="17"/>
      <c r="I47" s="17"/>
      <c r="J47" s="42"/>
    </row>
    <row r="48" spans="2:10" ht="15" customHeight="1" x14ac:dyDescent="0.25">
      <c r="B48" s="41"/>
      <c r="C48" s="283" t="s">
        <v>74</v>
      </c>
      <c r="E48" s="283" t="s">
        <v>322</v>
      </c>
      <c r="G48" s="77">
        <v>138028.13</v>
      </c>
      <c r="H48" s="17"/>
      <c r="I48" s="17"/>
      <c r="J48" s="42"/>
    </row>
    <row r="49" spans="2:12" ht="15" customHeight="1" x14ac:dyDescent="0.25">
      <c r="B49" s="41"/>
      <c r="C49" s="283" t="s">
        <v>103</v>
      </c>
      <c r="E49" s="283" t="s">
        <v>316</v>
      </c>
      <c r="G49" s="77">
        <v>3000</v>
      </c>
      <c r="H49" s="17"/>
      <c r="I49" s="17"/>
      <c r="J49" s="42"/>
    </row>
    <row r="50" spans="2:12" ht="15" customHeight="1" x14ac:dyDescent="0.25">
      <c r="B50" s="41"/>
      <c r="C50" s="283" t="s">
        <v>319</v>
      </c>
      <c r="E50" s="283" t="s">
        <v>320</v>
      </c>
      <c r="G50" s="77">
        <v>159165.46</v>
      </c>
      <c r="H50" s="17"/>
      <c r="I50" s="17"/>
      <c r="J50" s="42"/>
    </row>
    <row r="51" spans="2:12" ht="15" customHeight="1" x14ac:dyDescent="0.25">
      <c r="B51" s="41"/>
      <c r="C51" s="283" t="s">
        <v>116</v>
      </c>
      <c r="E51" s="283" t="s">
        <v>335</v>
      </c>
      <c r="G51" s="77">
        <v>210978.6</v>
      </c>
      <c r="H51" s="17"/>
      <c r="I51" s="17"/>
      <c r="J51" s="42"/>
    </row>
    <row r="52" spans="2:12" ht="15" customHeight="1" x14ac:dyDescent="0.25">
      <c r="B52" s="41"/>
      <c r="C52" s="283" t="s">
        <v>349</v>
      </c>
      <c r="E52" s="283" t="s">
        <v>336</v>
      </c>
      <c r="G52" s="77">
        <v>447971.6</v>
      </c>
      <c r="H52" s="17"/>
      <c r="I52" s="17"/>
      <c r="J52" s="42"/>
    </row>
    <row r="53" spans="2:12" ht="15" customHeight="1" x14ac:dyDescent="0.25">
      <c r="B53" s="41"/>
      <c r="C53" s="283" t="s">
        <v>115</v>
      </c>
      <c r="E53" s="283" t="s">
        <v>331</v>
      </c>
      <c r="G53" s="77">
        <v>175395.55</v>
      </c>
      <c r="H53" s="17"/>
      <c r="I53" s="17"/>
      <c r="J53" s="42"/>
    </row>
    <row r="54" spans="2:12" ht="15" customHeight="1" x14ac:dyDescent="0.25">
      <c r="B54" s="41"/>
      <c r="C54" s="283" t="s">
        <v>113</v>
      </c>
      <c r="E54" s="283" t="s">
        <v>333</v>
      </c>
      <c r="G54" s="77">
        <v>140360</v>
      </c>
      <c r="H54" s="17"/>
      <c r="I54" s="17"/>
      <c r="J54" s="42"/>
    </row>
    <row r="55" spans="2:12" ht="15" customHeight="1" thickBot="1" x14ac:dyDescent="0.3">
      <c r="B55" s="41"/>
      <c r="C55" s="283" t="s">
        <v>114</v>
      </c>
      <c r="E55" s="283" t="s">
        <v>334</v>
      </c>
      <c r="G55" s="308">
        <v>93000</v>
      </c>
      <c r="H55" s="17"/>
      <c r="I55" s="17"/>
      <c r="J55" s="42"/>
    </row>
    <row r="56" spans="2:12" ht="15" customHeight="1" thickBot="1" x14ac:dyDescent="0.3">
      <c r="B56" s="41"/>
      <c r="C56" s="283"/>
      <c r="D56" s="283"/>
      <c r="G56" s="77"/>
      <c r="H56" s="17"/>
      <c r="I56" s="17"/>
      <c r="J56" s="42"/>
    </row>
    <row r="57" spans="2:12" ht="13.5" customHeight="1" thickBot="1" x14ac:dyDescent="0.3">
      <c r="B57" s="41"/>
      <c r="C57" s="71" t="s">
        <v>352</v>
      </c>
      <c r="D57" s="137"/>
      <c r="F57" s="85"/>
      <c r="G57" s="18"/>
      <c r="H57" s="10"/>
      <c r="I57" s="23">
        <f>SUM(G11:G56)</f>
        <v>6095363.0699999984</v>
      </c>
      <c r="J57" s="42"/>
    </row>
    <row r="58" spans="2:12" ht="13.5" customHeight="1" x14ac:dyDescent="0.25">
      <c r="B58" s="41"/>
      <c r="C58" s="129"/>
      <c r="D58" s="129"/>
      <c r="E58" s="83"/>
      <c r="F58" s="116"/>
      <c r="G58" s="18"/>
      <c r="H58" s="10"/>
      <c r="I58" s="17"/>
      <c r="J58" s="42"/>
    </row>
    <row r="59" spans="2:12" ht="13.5" customHeight="1" x14ac:dyDescent="0.25">
      <c r="B59" s="41"/>
      <c r="C59" s="22" t="s">
        <v>36</v>
      </c>
      <c r="D59" s="68"/>
      <c r="E59" s="31"/>
      <c r="F59" s="117"/>
      <c r="G59" s="47"/>
      <c r="H59" s="10"/>
      <c r="I59" s="78"/>
      <c r="J59" s="42"/>
    </row>
    <row r="60" spans="2:12" ht="13.5" customHeight="1" x14ac:dyDescent="0.25">
      <c r="B60" s="41"/>
      <c r="C60" s="106" t="s">
        <v>350</v>
      </c>
      <c r="D60" s="74"/>
      <c r="E60" s="31"/>
      <c r="F60" s="291"/>
      <c r="G60" s="47">
        <f>150390.32+626153.49</f>
        <v>776543.81</v>
      </c>
      <c r="H60" s="10"/>
      <c r="I60" s="78"/>
      <c r="J60" s="42"/>
    </row>
    <row r="61" spans="2:12" ht="13.5" customHeight="1" thickBot="1" x14ac:dyDescent="0.3">
      <c r="B61" s="41"/>
      <c r="C61" s="106" t="s">
        <v>225</v>
      </c>
      <c r="D61" s="74"/>
      <c r="E61" s="31"/>
      <c r="F61" s="117" t="s">
        <v>3</v>
      </c>
      <c r="G61" s="309"/>
      <c r="H61" s="10"/>
      <c r="I61" s="78"/>
      <c r="J61" s="42"/>
    </row>
    <row r="62" spans="2:12" ht="18" customHeight="1" x14ac:dyDescent="0.25">
      <c r="B62" s="41"/>
      <c r="C62" s="68"/>
      <c r="D62" s="31"/>
      <c r="E62" s="31"/>
      <c r="F62" s="130"/>
      <c r="G62" s="47"/>
      <c r="H62" s="10"/>
      <c r="I62" s="78"/>
      <c r="J62" s="42"/>
    </row>
    <row r="63" spans="2:12" ht="13.5" customHeight="1" thickBot="1" x14ac:dyDescent="0.3">
      <c r="B63" s="41"/>
      <c r="C63" s="81"/>
      <c r="D63" s="68"/>
      <c r="E63" s="31"/>
      <c r="F63" s="117"/>
      <c r="G63" s="47"/>
      <c r="H63" s="10"/>
      <c r="I63" s="78"/>
      <c r="J63" s="42"/>
      <c r="L63" s="104" t="s">
        <v>3</v>
      </c>
    </row>
    <row r="64" spans="2:12" ht="13.5" customHeight="1" thickBot="1" x14ac:dyDescent="0.3">
      <c r="B64" s="41"/>
      <c r="C64" s="71" t="s">
        <v>353</v>
      </c>
      <c r="D64" s="68"/>
      <c r="E64" s="31"/>
      <c r="F64" s="116"/>
      <c r="G64" s="40"/>
      <c r="H64" s="17"/>
      <c r="I64" s="23">
        <f>SUM(G60:G61)</f>
        <v>776543.81</v>
      </c>
      <c r="J64" s="42"/>
    </row>
    <row r="65" spans="2:12" ht="13.5" customHeight="1" x14ac:dyDescent="0.25">
      <c r="B65" s="41"/>
      <c r="C65" s="81"/>
      <c r="D65" s="68"/>
      <c r="E65" s="31"/>
      <c r="F65" s="116"/>
      <c r="G65" s="40"/>
      <c r="H65" s="17"/>
      <c r="I65" s="108"/>
      <c r="J65" s="42"/>
    </row>
    <row r="66" spans="2:12" ht="13.5" customHeight="1" x14ac:dyDescent="0.25">
      <c r="B66" s="41"/>
      <c r="C66" s="7"/>
      <c r="D66" s="8"/>
      <c r="E66" s="7"/>
      <c r="F66" s="118"/>
      <c r="G66" s="19"/>
      <c r="H66" s="17"/>
      <c r="I66" s="19"/>
      <c r="J66" s="42"/>
      <c r="K66" s="20"/>
      <c r="L66" s="21"/>
    </row>
    <row r="67" spans="2:12" ht="14.1" customHeight="1" x14ac:dyDescent="0.25">
      <c r="B67" s="41"/>
      <c r="C67" s="22" t="s">
        <v>35</v>
      </c>
      <c r="D67" s="8"/>
      <c r="E67" s="13"/>
      <c r="F67" s="118"/>
      <c r="G67" s="49"/>
      <c r="H67" s="9" t="s">
        <v>17</v>
      </c>
      <c r="I67" s="23">
        <f>+I57+I64</f>
        <v>6871906.879999999</v>
      </c>
      <c r="J67" s="42"/>
      <c r="K67" s="20" t="s">
        <v>3</v>
      </c>
      <c r="L67" s="38" t="s">
        <v>3</v>
      </c>
    </row>
    <row r="68" spans="2:12" ht="13.5" customHeight="1" x14ac:dyDescent="0.25">
      <c r="B68" s="41"/>
      <c r="C68" s="48"/>
      <c r="D68" s="48"/>
      <c r="E68" s="48"/>
      <c r="F68" s="118"/>
      <c r="G68" s="17"/>
      <c r="H68" s="48"/>
      <c r="I68" s="48"/>
      <c r="J68" s="42"/>
    </row>
    <row r="69" spans="2:12" x14ac:dyDescent="0.25">
      <c r="B69" s="41"/>
      <c r="C69" s="24" t="s">
        <v>19</v>
      </c>
      <c r="D69" s="48"/>
      <c r="E69" s="50"/>
      <c r="F69" s="118"/>
      <c r="G69" s="49"/>
      <c r="H69" s="9" t="s">
        <v>17</v>
      </c>
      <c r="I69" s="25">
        <f>+I67+I8</f>
        <v>14202308.919999998</v>
      </c>
      <c r="J69" s="42"/>
      <c r="K69" s="21"/>
    </row>
    <row r="70" spans="2:12" ht="16.5" thickBot="1" x14ac:dyDescent="0.3">
      <c r="B70" s="62"/>
      <c r="C70" s="63"/>
      <c r="D70" s="63"/>
      <c r="E70" s="64"/>
      <c r="F70" s="119"/>
      <c r="G70" s="65"/>
      <c r="H70" s="66"/>
      <c r="I70" s="63"/>
      <c r="J70" s="46"/>
      <c r="K70" s="21"/>
    </row>
    <row r="71" spans="2:12" x14ac:dyDescent="0.25">
      <c r="B71" s="41"/>
      <c r="C71" s="61" t="s">
        <v>20</v>
      </c>
      <c r="D71" s="48"/>
      <c r="E71" s="50"/>
      <c r="F71" s="118"/>
      <c r="G71" s="49"/>
      <c r="H71" s="9"/>
      <c r="I71" s="48"/>
      <c r="J71" s="42"/>
      <c r="K71" s="21"/>
    </row>
    <row r="72" spans="2:12" x14ac:dyDescent="0.25">
      <c r="B72" s="41"/>
      <c r="C72" s="283" t="s">
        <v>46</v>
      </c>
      <c r="D72" s="283" t="s">
        <v>248</v>
      </c>
      <c r="G72" s="77">
        <v>105000</v>
      </c>
      <c r="H72" s="9"/>
      <c r="I72" s="48"/>
      <c r="J72" s="42"/>
      <c r="K72" s="21"/>
    </row>
    <row r="73" spans="2:12" x14ac:dyDescent="0.25">
      <c r="B73" s="41"/>
      <c r="C73" s="283" t="s">
        <v>108</v>
      </c>
      <c r="D73" s="283" t="s">
        <v>250</v>
      </c>
      <c r="G73" s="77">
        <v>1337259</v>
      </c>
      <c r="H73" s="9"/>
      <c r="I73" s="48"/>
      <c r="J73" s="42"/>
      <c r="K73" s="21"/>
    </row>
    <row r="74" spans="2:12" x14ac:dyDescent="0.25">
      <c r="B74" s="41"/>
      <c r="C74" s="283" t="s">
        <v>109</v>
      </c>
      <c r="D74" s="283" t="s">
        <v>252</v>
      </c>
      <c r="G74" s="77">
        <v>500000</v>
      </c>
      <c r="H74" s="9"/>
      <c r="I74" s="48"/>
      <c r="J74" s="42"/>
      <c r="K74" s="21"/>
    </row>
    <row r="75" spans="2:12" x14ac:dyDescent="0.25">
      <c r="B75" s="41"/>
      <c r="C75" s="283" t="s">
        <v>106</v>
      </c>
      <c r="D75" s="283" t="s">
        <v>254</v>
      </c>
      <c r="G75" s="77">
        <v>1047088.04</v>
      </c>
      <c r="H75" s="9"/>
      <c r="I75" s="48"/>
      <c r="J75" s="42"/>
      <c r="K75" s="21"/>
    </row>
    <row r="76" spans="2:12" x14ac:dyDescent="0.25">
      <c r="B76" s="41"/>
      <c r="C76" s="283" t="s">
        <v>107</v>
      </c>
      <c r="D76" s="283" t="s">
        <v>290</v>
      </c>
      <c r="G76" s="77">
        <v>395000</v>
      </c>
      <c r="H76" s="9"/>
      <c r="I76" s="48"/>
      <c r="J76" s="42"/>
      <c r="K76" s="21"/>
    </row>
    <row r="77" spans="2:12" x14ac:dyDescent="0.25">
      <c r="B77" s="41"/>
      <c r="C77" s="283" t="s">
        <v>46</v>
      </c>
      <c r="D77" s="283" t="s">
        <v>292</v>
      </c>
      <c r="G77" s="77">
        <v>336000</v>
      </c>
      <c r="H77" s="9"/>
      <c r="I77" s="48"/>
      <c r="J77" s="42"/>
      <c r="K77" s="21"/>
    </row>
    <row r="78" spans="2:12" x14ac:dyDescent="0.25">
      <c r="B78" s="41"/>
      <c r="C78" s="283" t="s">
        <v>215</v>
      </c>
      <c r="D78" s="283" t="s">
        <v>294</v>
      </c>
      <c r="G78" s="77">
        <v>20000</v>
      </c>
      <c r="H78" s="9"/>
      <c r="I78" s="48"/>
      <c r="J78" s="42"/>
      <c r="K78" s="21"/>
    </row>
    <row r="79" spans="2:12" x14ac:dyDescent="0.25">
      <c r="B79" s="41"/>
      <c r="C79" s="283" t="s">
        <v>119</v>
      </c>
      <c r="D79" s="283" t="s">
        <v>296</v>
      </c>
      <c r="G79" s="77">
        <v>728400</v>
      </c>
      <c r="H79" s="9"/>
      <c r="I79" s="48"/>
      <c r="J79" s="42"/>
      <c r="K79" s="21"/>
    </row>
    <row r="80" spans="2:12" x14ac:dyDescent="0.25">
      <c r="B80" s="41"/>
      <c r="C80" s="283" t="s">
        <v>119</v>
      </c>
      <c r="D80" s="283" t="s">
        <v>298</v>
      </c>
      <c r="G80" s="77">
        <v>45179</v>
      </c>
      <c r="H80" s="9"/>
      <c r="I80" s="48"/>
      <c r="J80" s="42"/>
      <c r="K80" s="21"/>
    </row>
    <row r="81" spans="2:11" x14ac:dyDescent="0.25">
      <c r="B81" s="41"/>
      <c r="C81" s="283" t="s">
        <v>102</v>
      </c>
      <c r="D81" s="283" t="s">
        <v>266</v>
      </c>
      <c r="G81" s="77">
        <v>922885</v>
      </c>
      <c r="H81" s="9"/>
      <c r="I81" s="48"/>
      <c r="J81" s="42"/>
      <c r="K81" s="21"/>
    </row>
    <row r="82" spans="2:11" x14ac:dyDescent="0.25">
      <c r="B82" s="41"/>
      <c r="C82" s="283" t="s">
        <v>100</v>
      </c>
      <c r="D82" s="283" t="s">
        <v>101</v>
      </c>
      <c r="G82" s="77">
        <v>3164111</v>
      </c>
      <c r="H82" s="9"/>
      <c r="I82" s="48"/>
      <c r="J82" s="42"/>
      <c r="K82" s="21"/>
    </row>
    <row r="83" spans="2:11" x14ac:dyDescent="0.25">
      <c r="B83" s="41"/>
      <c r="C83" s="283" t="s">
        <v>102</v>
      </c>
      <c r="D83" s="283" t="s">
        <v>280</v>
      </c>
      <c r="G83" s="77">
        <v>37015</v>
      </c>
      <c r="H83" s="9"/>
      <c r="I83" s="48"/>
      <c r="J83" s="42"/>
      <c r="K83" s="21"/>
    </row>
    <row r="84" spans="2:11" x14ac:dyDescent="0.25">
      <c r="B84" s="41"/>
      <c r="C84" s="283" t="s">
        <v>102</v>
      </c>
      <c r="D84" s="283" t="s">
        <v>266</v>
      </c>
      <c r="G84" s="77">
        <v>84380</v>
      </c>
      <c r="H84" s="9"/>
      <c r="I84" s="48"/>
      <c r="J84" s="42"/>
      <c r="K84" s="21"/>
    </row>
    <row r="85" spans="2:11" x14ac:dyDescent="0.25">
      <c r="B85" s="41"/>
      <c r="C85" s="283" t="s">
        <v>210</v>
      </c>
      <c r="D85" s="283" t="s">
        <v>258</v>
      </c>
      <c r="G85" s="77">
        <v>150000</v>
      </c>
      <c r="H85" s="9"/>
      <c r="I85" s="48"/>
      <c r="J85" s="42"/>
      <c r="K85" s="21"/>
    </row>
    <row r="86" spans="2:11" x14ac:dyDescent="0.25">
      <c r="B86" s="41"/>
      <c r="C86" s="283" t="s">
        <v>310</v>
      </c>
      <c r="D86" s="283" t="s">
        <v>311</v>
      </c>
      <c r="G86" s="77">
        <v>4000</v>
      </c>
      <c r="H86" s="9"/>
      <c r="I86" s="48"/>
      <c r="J86" s="42"/>
      <c r="K86" s="21"/>
    </row>
    <row r="87" spans="2:11" x14ac:dyDescent="0.25">
      <c r="B87" s="41"/>
      <c r="C87" s="283" t="s">
        <v>81</v>
      </c>
      <c r="D87" s="283" t="s">
        <v>300</v>
      </c>
      <c r="G87" s="77">
        <v>320000</v>
      </c>
      <c r="H87" s="9"/>
      <c r="I87" s="48"/>
      <c r="J87" s="42"/>
      <c r="K87" s="21"/>
    </row>
    <row r="88" spans="2:11" ht="16.5" thickBot="1" x14ac:dyDescent="0.3">
      <c r="B88" s="62"/>
      <c r="C88" s="310" t="s">
        <v>117</v>
      </c>
      <c r="D88" s="310" t="s">
        <v>325</v>
      </c>
      <c r="E88" s="318"/>
      <c r="F88" s="319"/>
      <c r="G88" s="308">
        <v>248204.5</v>
      </c>
      <c r="H88" s="66"/>
      <c r="I88" s="63"/>
      <c r="J88" s="46"/>
      <c r="K88" s="21"/>
    </row>
    <row r="89" spans="2:11" x14ac:dyDescent="0.25">
      <c r="B89" s="41"/>
      <c r="C89" s="283" t="s">
        <v>118</v>
      </c>
      <c r="D89" s="283" t="s">
        <v>327</v>
      </c>
      <c r="G89" s="77">
        <v>148470</v>
      </c>
      <c r="H89" s="9"/>
      <c r="I89" s="48"/>
      <c r="J89" s="42"/>
      <c r="K89" s="21"/>
    </row>
    <row r="90" spans="2:11" x14ac:dyDescent="0.25">
      <c r="B90" s="41"/>
      <c r="C90" s="283" t="s">
        <v>108</v>
      </c>
      <c r="D90" s="283" t="s">
        <v>338</v>
      </c>
      <c r="G90" s="77">
        <v>1337259</v>
      </c>
      <c r="H90" s="9"/>
      <c r="I90" s="48"/>
      <c r="J90" s="42"/>
      <c r="K90" s="21"/>
    </row>
    <row r="91" spans="2:11" x14ac:dyDescent="0.25">
      <c r="B91" s="41"/>
      <c r="C91" s="283" t="s">
        <v>117</v>
      </c>
      <c r="D91" s="283" t="s">
        <v>340</v>
      </c>
      <c r="G91" s="77">
        <v>97600</v>
      </c>
      <c r="H91" s="9"/>
      <c r="I91" s="48"/>
      <c r="J91" s="42"/>
      <c r="K91" s="21"/>
    </row>
    <row r="92" spans="2:11" x14ac:dyDescent="0.25">
      <c r="B92" s="41"/>
      <c r="C92" s="283" t="s">
        <v>110</v>
      </c>
      <c r="D92" s="283" t="s">
        <v>342</v>
      </c>
      <c r="G92" s="77">
        <v>233000</v>
      </c>
      <c r="H92" s="9"/>
      <c r="I92" s="48"/>
      <c r="J92" s="42"/>
      <c r="K92" s="21"/>
    </row>
    <row r="93" spans="2:11" x14ac:dyDescent="0.25">
      <c r="B93" s="41"/>
      <c r="C93" s="283" t="s">
        <v>110</v>
      </c>
      <c r="D93" s="283" t="s">
        <v>344</v>
      </c>
      <c r="G93" s="77">
        <v>267000</v>
      </c>
      <c r="H93" s="9"/>
      <c r="I93" s="48"/>
      <c r="J93" s="42"/>
      <c r="K93" s="21"/>
    </row>
    <row r="94" spans="2:11" x14ac:dyDescent="0.25">
      <c r="B94" s="41"/>
      <c r="C94" s="283" t="s">
        <v>329</v>
      </c>
      <c r="D94" s="283" t="s">
        <v>330</v>
      </c>
      <c r="G94" s="77">
        <v>226800</v>
      </c>
      <c r="H94" s="9"/>
      <c r="I94" s="48"/>
      <c r="J94" s="42"/>
      <c r="K94" s="21"/>
    </row>
    <row r="95" spans="2:11" x14ac:dyDescent="0.25">
      <c r="B95" s="41"/>
      <c r="C95" s="283" t="s">
        <v>110</v>
      </c>
      <c r="D95" s="283" t="s">
        <v>346</v>
      </c>
      <c r="G95" s="77">
        <v>354000</v>
      </c>
      <c r="H95" s="9"/>
      <c r="I95" s="48"/>
      <c r="J95" s="42"/>
      <c r="K95" s="21"/>
    </row>
    <row r="96" spans="2:11" ht="16.5" thickBot="1" x14ac:dyDescent="0.3">
      <c r="B96" s="41"/>
      <c r="C96" s="283"/>
      <c r="D96" s="283" t="s">
        <v>351</v>
      </c>
      <c r="G96" s="308">
        <v>150733.95000000001</v>
      </c>
      <c r="H96" s="9"/>
      <c r="I96" s="48"/>
      <c r="J96" s="42"/>
      <c r="K96" s="21"/>
    </row>
    <row r="97" spans="2:14" x14ac:dyDescent="0.25">
      <c r="B97" s="41"/>
      <c r="C97" s="283"/>
      <c r="D97" s="283"/>
      <c r="E97" s="77"/>
      <c r="G97" s="49"/>
      <c r="H97" s="9"/>
      <c r="I97" s="48"/>
      <c r="J97" s="42"/>
      <c r="K97" s="21"/>
    </row>
    <row r="98" spans="2:14" x14ac:dyDescent="0.25">
      <c r="B98" s="41"/>
      <c r="C98" s="137"/>
      <c r="D98" s="137"/>
      <c r="F98" s="5"/>
      <c r="G98" s="49"/>
      <c r="H98" s="9"/>
      <c r="I98" s="48"/>
      <c r="J98" s="42"/>
      <c r="K98" s="21"/>
    </row>
    <row r="99" spans="2:14" ht="16.5" thickBot="1" x14ac:dyDescent="0.3">
      <c r="B99" s="41"/>
      <c r="C99" s="105"/>
      <c r="D99" s="105"/>
      <c r="E99" s="31"/>
      <c r="F99" s="128"/>
      <c r="G99" s="49"/>
      <c r="H99" s="9"/>
      <c r="I99" s="48"/>
      <c r="J99" s="42"/>
      <c r="K99" s="21"/>
    </row>
    <row r="100" spans="2:14" ht="17.25" customHeight="1" thickBot="1" x14ac:dyDescent="0.3">
      <c r="B100" s="41"/>
      <c r="C100" s="71" t="s">
        <v>24</v>
      </c>
      <c r="D100" s="31"/>
      <c r="E100" s="31"/>
      <c r="F100" s="114"/>
      <c r="G100" s="49"/>
      <c r="H100" s="9" t="s">
        <v>17</v>
      </c>
      <c r="I100" s="26">
        <f>SUM(G72:G96)</f>
        <v>12259384.489999998</v>
      </c>
      <c r="J100" s="42"/>
      <c r="K100" s="37" t="s">
        <v>3</v>
      </c>
    </row>
    <row r="101" spans="2:14" ht="14.25" customHeight="1" thickBot="1" x14ac:dyDescent="0.3">
      <c r="B101" s="41"/>
      <c r="C101" s="31"/>
      <c r="D101" s="31"/>
      <c r="E101" s="31"/>
      <c r="F101" s="114"/>
      <c r="G101" s="51"/>
      <c r="H101" s="10"/>
      <c r="I101" s="19"/>
      <c r="J101" s="42"/>
      <c r="K101" s="37"/>
      <c r="L101" s="37"/>
      <c r="M101" s="37" t="s">
        <v>3</v>
      </c>
      <c r="N101" s="5" t="s">
        <v>3</v>
      </c>
    </row>
    <row r="102" spans="2:14" ht="20.25" customHeight="1" thickBot="1" x14ac:dyDescent="0.3">
      <c r="B102" s="41"/>
      <c r="C102" s="69" t="s">
        <v>226</v>
      </c>
      <c r="D102" s="31"/>
      <c r="E102" s="31"/>
      <c r="F102" s="114"/>
      <c r="G102" s="49"/>
      <c r="H102" s="9" t="s">
        <v>17</v>
      </c>
      <c r="I102" s="27">
        <f>+I69-I100</f>
        <v>1942924.4299999997</v>
      </c>
      <c r="J102" s="42"/>
      <c r="K102" s="37"/>
      <c r="L102" s="37" t="s">
        <v>3</v>
      </c>
      <c r="M102" s="37"/>
    </row>
    <row r="103" spans="2:14" ht="13.5" customHeight="1" x14ac:dyDescent="0.25">
      <c r="B103" s="41"/>
      <c r="C103" s="32"/>
      <c r="D103" s="31"/>
      <c r="E103" s="31"/>
      <c r="F103" s="114"/>
      <c r="G103" s="49"/>
      <c r="H103" s="9"/>
      <c r="I103" s="31"/>
      <c r="J103" s="42"/>
      <c r="K103" s="37"/>
      <c r="L103" s="72" t="s">
        <v>3</v>
      </c>
    </row>
    <row r="104" spans="2:14" ht="16.5" thickBot="1" x14ac:dyDescent="0.3">
      <c r="B104" s="41"/>
      <c r="C104" s="29"/>
      <c r="D104" s="10"/>
      <c r="E104" s="10"/>
      <c r="F104" s="114"/>
      <c r="G104" s="32"/>
      <c r="H104" s="10"/>
      <c r="I104" s="10"/>
      <c r="J104" s="42"/>
      <c r="K104" s="37" t="s">
        <v>3</v>
      </c>
      <c r="L104" s="37" t="s">
        <v>3</v>
      </c>
    </row>
    <row r="105" spans="2:14" ht="16.5" thickBot="1" x14ac:dyDescent="0.3">
      <c r="B105" s="41"/>
      <c r="C105" s="69" t="s">
        <v>21</v>
      </c>
      <c r="D105" s="10"/>
      <c r="E105" s="31"/>
      <c r="F105" s="114"/>
      <c r="G105" s="30" t="s">
        <v>3</v>
      </c>
      <c r="H105" s="32"/>
      <c r="I105" s="27">
        <f>SUM(F106:F108)</f>
        <v>45097345.080000006</v>
      </c>
      <c r="J105" s="42"/>
    </row>
    <row r="106" spans="2:14" ht="15.75" customHeight="1" x14ac:dyDescent="0.25">
      <c r="B106" s="41"/>
      <c r="C106" s="110" t="s">
        <v>21</v>
      </c>
      <c r="D106" s="111"/>
      <c r="E106" s="111" t="s">
        <v>3</v>
      </c>
      <c r="F106" s="107">
        <f>+'2. COBROS'!F75</f>
        <v>46535246.520000003</v>
      </c>
      <c r="G106" s="31"/>
      <c r="H106" s="32"/>
      <c r="I106" s="32"/>
      <c r="J106" s="42"/>
    </row>
    <row r="107" spans="2:14" ht="12" customHeight="1" x14ac:dyDescent="0.25">
      <c r="B107" s="41"/>
      <c r="C107" s="110" t="s">
        <v>25</v>
      </c>
      <c r="D107" s="111"/>
      <c r="E107" s="111" t="s">
        <v>3</v>
      </c>
      <c r="F107" s="107">
        <f>+'2. COBROS'!F101</f>
        <v>-437242.58</v>
      </c>
      <c r="G107" s="30" t="s">
        <v>3</v>
      </c>
      <c r="H107" s="10"/>
      <c r="I107" s="18"/>
      <c r="J107" s="42"/>
      <c r="L107" s="28" t="s">
        <v>3</v>
      </c>
    </row>
    <row r="108" spans="2:14" ht="15.95" customHeight="1" thickBot="1" x14ac:dyDescent="0.3">
      <c r="B108" s="41"/>
      <c r="C108" s="110" t="s">
        <v>39</v>
      </c>
      <c r="D108" s="111"/>
      <c r="E108" s="109"/>
      <c r="F108" s="112">
        <f>+'2. COBROS'!F105</f>
        <v>-1000658.86</v>
      </c>
      <c r="G108" s="30"/>
      <c r="H108" s="9" t="s">
        <v>3</v>
      </c>
      <c r="I108" s="16" t="s">
        <v>3</v>
      </c>
      <c r="J108" s="42"/>
      <c r="L108" s="28" t="s">
        <v>3</v>
      </c>
    </row>
    <row r="109" spans="2:14" ht="15.95" customHeight="1" thickBot="1" x14ac:dyDescent="0.3">
      <c r="B109" s="41"/>
      <c r="C109" s="7"/>
      <c r="D109" s="10"/>
      <c r="E109" s="7"/>
      <c r="F109" s="67"/>
      <c r="G109" s="30"/>
      <c r="H109" s="9"/>
      <c r="I109" s="16"/>
      <c r="J109" s="42"/>
      <c r="L109" s="28"/>
    </row>
    <row r="110" spans="2:14" ht="15.95" customHeight="1" thickBot="1" x14ac:dyDescent="0.3">
      <c r="B110" s="41"/>
      <c r="C110" s="69" t="s">
        <v>26</v>
      </c>
      <c r="D110" s="10"/>
      <c r="E110" s="7"/>
      <c r="F110" s="67"/>
      <c r="G110" s="30"/>
      <c r="H110" s="9"/>
      <c r="I110" s="27">
        <f>+'Balance General '!G27</f>
        <v>23586966.960000001</v>
      </c>
      <c r="J110" s="42"/>
      <c r="L110" s="28"/>
    </row>
    <row r="111" spans="2:14" ht="15.95" customHeight="1" x14ac:dyDescent="0.25">
      <c r="B111" s="41"/>
      <c r="C111" s="284"/>
      <c r="D111" s="10"/>
      <c r="E111" s="7"/>
      <c r="F111" s="67"/>
      <c r="G111" s="30"/>
      <c r="H111" s="9"/>
      <c r="I111" s="16"/>
      <c r="J111" s="42"/>
      <c r="L111" s="28"/>
    </row>
    <row r="112" spans="2:14" ht="15.95" customHeight="1" x14ac:dyDescent="0.25">
      <c r="B112" s="41"/>
      <c r="C112" s="139" t="s">
        <v>3</v>
      </c>
      <c r="D112" s="31"/>
      <c r="E112" s="7"/>
      <c r="F112" s="5"/>
      <c r="G112" s="30"/>
      <c r="H112" s="9"/>
      <c r="I112" s="16"/>
      <c r="J112" s="42"/>
      <c r="L112" s="28"/>
    </row>
    <row r="113" spans="2:12" ht="15.95" hidden="1" customHeight="1" x14ac:dyDescent="0.25">
      <c r="B113" s="41"/>
      <c r="C113" s="134" t="s">
        <v>45</v>
      </c>
      <c r="D113" s="31"/>
      <c r="E113" s="7"/>
      <c r="F113" s="73">
        <v>-1</v>
      </c>
      <c r="G113" s="30"/>
      <c r="H113" s="9"/>
      <c r="I113" s="16"/>
      <c r="J113" s="42"/>
      <c r="L113" s="28"/>
    </row>
    <row r="114" spans="2:12" ht="15.95" hidden="1" customHeight="1" x14ac:dyDescent="0.25">
      <c r="B114" s="41"/>
      <c r="C114" s="98"/>
      <c r="D114" s="131"/>
      <c r="E114" s="109"/>
      <c r="F114" s="82"/>
      <c r="G114" s="30"/>
      <c r="H114" s="9"/>
      <c r="I114" s="16"/>
      <c r="J114" s="42"/>
      <c r="L114" s="28"/>
    </row>
    <row r="115" spans="2:12" ht="15.95" hidden="1" customHeight="1" thickBot="1" x14ac:dyDescent="0.3">
      <c r="B115" s="41"/>
      <c r="C115" s="98"/>
      <c r="D115" s="131"/>
      <c r="E115" s="109"/>
      <c r="F115" s="120"/>
      <c r="G115" s="30"/>
      <c r="H115" s="9"/>
      <c r="I115" s="16"/>
      <c r="J115" s="42"/>
      <c r="L115" s="28"/>
    </row>
    <row r="116" spans="2:12" ht="15.95" customHeight="1" x14ac:dyDescent="0.25">
      <c r="B116" s="41"/>
      <c r="C116" s="98"/>
      <c r="D116" s="31"/>
      <c r="E116" s="7"/>
      <c r="F116" s="82"/>
      <c r="G116" s="30"/>
      <c r="H116" s="9"/>
      <c r="I116" s="16" t="s">
        <v>3</v>
      </c>
      <c r="J116" s="42"/>
      <c r="L116" s="28"/>
    </row>
    <row r="117" spans="2:12" ht="15" customHeight="1" thickBot="1" x14ac:dyDescent="0.35">
      <c r="B117" s="52"/>
      <c r="C117" s="98"/>
      <c r="D117" s="86"/>
      <c r="E117" s="33"/>
      <c r="F117" s="82" t="s">
        <v>3</v>
      </c>
      <c r="G117" s="35"/>
      <c r="H117" s="36"/>
      <c r="I117" s="36"/>
      <c r="J117" s="53"/>
    </row>
    <row r="118" spans="2:12" ht="15" customHeight="1" x14ac:dyDescent="0.25">
      <c r="B118" s="52"/>
      <c r="C118" s="98"/>
      <c r="D118" s="86"/>
      <c r="E118" s="34" t="s">
        <v>22</v>
      </c>
      <c r="F118" s="121"/>
      <c r="G118" s="35"/>
      <c r="H118" s="36"/>
      <c r="I118" s="36"/>
      <c r="J118" s="53"/>
    </row>
    <row r="119" spans="2:12" ht="9.9499999999999993" customHeight="1" thickBot="1" x14ac:dyDescent="0.3">
      <c r="B119" s="54"/>
      <c r="C119" s="55"/>
      <c r="D119" s="56"/>
      <c r="E119" s="57" t="s">
        <v>23</v>
      </c>
      <c r="F119" s="122"/>
      <c r="G119" s="58"/>
      <c r="H119" s="59"/>
      <c r="I119" s="59"/>
      <c r="J119" s="60"/>
    </row>
    <row r="120" spans="2:12" x14ac:dyDescent="0.25">
      <c r="G120" s="20"/>
      <c r="H120" s="20"/>
      <c r="I120" s="20"/>
    </row>
    <row r="121" spans="2:12" x14ac:dyDescent="0.25">
      <c r="G121" s="20"/>
      <c r="H121" s="20"/>
      <c r="I121" s="20"/>
    </row>
    <row r="122" spans="2:12" x14ac:dyDescent="0.25">
      <c r="G122" s="20"/>
      <c r="H122" s="20"/>
      <c r="I122" s="20"/>
    </row>
    <row r="123" spans="2:12" x14ac:dyDescent="0.25">
      <c r="G123" s="20"/>
      <c r="H123" s="20"/>
      <c r="I123" s="20"/>
    </row>
    <row r="124" spans="2:12" x14ac:dyDescent="0.25">
      <c r="G124" s="20"/>
      <c r="H124" s="20"/>
      <c r="I124" s="20"/>
    </row>
    <row r="125" spans="2:12" x14ac:dyDescent="0.25">
      <c r="G125" s="20"/>
      <c r="H125" s="20"/>
      <c r="I125" s="20"/>
    </row>
    <row r="126" spans="2:12" x14ac:dyDescent="0.25">
      <c r="G126" s="20"/>
      <c r="H126" s="20"/>
      <c r="I126" s="20"/>
    </row>
    <row r="127" spans="2:12" x14ac:dyDescent="0.25">
      <c r="G127" s="20"/>
      <c r="H127" s="20"/>
      <c r="I127" s="20"/>
    </row>
    <row r="128" spans="2:12" x14ac:dyDescent="0.25">
      <c r="G128" s="20"/>
      <c r="H128" s="20"/>
      <c r="I128" s="20"/>
    </row>
    <row r="129" spans="7:9" x14ac:dyDescent="0.25">
      <c r="G129" s="20"/>
      <c r="H129" s="20"/>
      <c r="I129" s="20"/>
    </row>
    <row r="130" spans="7:9" x14ac:dyDescent="0.25">
      <c r="G130" s="20"/>
      <c r="H130" s="20"/>
      <c r="I130" s="20"/>
    </row>
    <row r="131" spans="7:9" x14ac:dyDescent="0.25">
      <c r="G131" s="20"/>
      <c r="H131" s="20"/>
      <c r="I131" s="20"/>
    </row>
    <row r="132" spans="7:9" x14ac:dyDescent="0.25">
      <c r="G132" s="20"/>
      <c r="H132" s="20"/>
      <c r="I132" s="20"/>
    </row>
    <row r="158" spans="5:5" x14ac:dyDescent="0.25">
      <c r="E158" s="37">
        <v>732648.88</v>
      </c>
    </row>
    <row r="159" spans="5:5" x14ac:dyDescent="0.25">
      <c r="E159" s="37">
        <v>78829.740000000005</v>
      </c>
    </row>
    <row r="161" spans="5:5" x14ac:dyDescent="0.25">
      <c r="E161" s="37">
        <f>+E158-E159</f>
        <v>653819.14</v>
      </c>
    </row>
  </sheetData>
  <mergeCells count="1">
    <mergeCell ref="B2:J2"/>
  </mergeCells>
  <pageMargins left="0.93" right="0.11811023622047245" top="0.59055118110236227" bottom="0.62" header="0.35433070866141736" footer="0.43307086614173229"/>
  <pageSetup scale="55" fitToHeight="4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"/>
  <sheetViews>
    <sheetView workbookViewId="0"/>
  </sheetViews>
  <sheetFormatPr baseColWidth="10" defaultRowHeight="12.75" x14ac:dyDescent="0.2"/>
  <sheetData/>
  <phoneticPr fontId="4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18</vt:i4>
      </vt:variant>
    </vt:vector>
  </HeadingPairs>
  <TitlesOfParts>
    <vt:vector size="32" baseType="lpstr">
      <vt:lpstr>Balance General </vt:lpstr>
      <vt:lpstr>Estado Resultados </vt:lpstr>
      <vt:lpstr>1.RESUMEN DE SALDOS</vt:lpstr>
      <vt:lpstr>2. COBROS</vt:lpstr>
      <vt:lpstr>3. FACTURADO VS RECAUDADO</vt:lpstr>
      <vt:lpstr>Presupuesto Vs Gasto</vt:lpstr>
      <vt:lpstr>5.DETALLE GASTOS</vt:lpstr>
      <vt:lpstr>InformeCondomino</vt:lpstr>
      <vt:lpstr>Hoja2</vt:lpstr>
      <vt:lpstr>Hoja3</vt:lpstr>
      <vt:lpstr>ConciScot¢</vt:lpstr>
      <vt:lpstr>ConciScot$</vt:lpstr>
      <vt:lpstr>ConcBAC¢</vt:lpstr>
      <vt:lpstr>ConcBAC$</vt:lpstr>
      <vt:lpstr>'2. COBROS'!Área_de_impresión</vt:lpstr>
      <vt:lpstr>'5.DETALLE GASTOS'!Área_de_impresión</vt:lpstr>
      <vt:lpstr>'Balance General '!Área_de_impresión</vt:lpstr>
      <vt:lpstr>'ConcBAC$'!Área_de_impresión</vt:lpstr>
      <vt:lpstr>'ConcBAC¢'!Área_de_impresión</vt:lpstr>
      <vt:lpstr>'ConciScot¢'!Área_de_impresión</vt:lpstr>
      <vt:lpstr>'Estado Resultados '!Área_de_impresión</vt:lpstr>
      <vt:lpstr>InformeCondomino!Área_de_impresión</vt:lpstr>
      <vt:lpstr>'Presupuesto Vs Gasto'!Área_de_impresión</vt:lpstr>
      <vt:lpstr>'2. COBROS'!Títulos_a_imprimir</vt:lpstr>
      <vt:lpstr>'5.DETALLE GASTOS'!Títulos_a_imprimir</vt:lpstr>
      <vt:lpstr>'Balance General '!Títulos_a_imprimir</vt:lpstr>
      <vt:lpstr>'ConcBAC$'!Títulos_a_imprimir</vt:lpstr>
      <vt:lpstr>'ConcBAC¢'!Títulos_a_imprimir</vt:lpstr>
      <vt:lpstr>'ConciScot$'!Títulos_a_imprimir</vt:lpstr>
      <vt:lpstr>'Estado Resultados '!Títulos_a_imprimir</vt:lpstr>
      <vt:lpstr>InformeCondomino!Títulos_a_imprimir</vt:lpstr>
      <vt:lpstr>'Presupuesto Vs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recepcion1</dc:creator>
  <cp:lastModifiedBy>ACAD ASESORIAS </cp:lastModifiedBy>
  <cp:lastPrinted>2019-04-21T06:35:39Z</cp:lastPrinted>
  <dcterms:created xsi:type="dcterms:W3CDTF">2011-03-24T14:56:16Z</dcterms:created>
  <dcterms:modified xsi:type="dcterms:W3CDTF">2019-04-21T06:41:46Z</dcterms:modified>
</cp:coreProperties>
</file>